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KCE\F\F_rekonstrukce budovy\VR-stavba\03_Terasy\"/>
    </mc:Choice>
  </mc:AlternateContent>
  <xr:revisionPtr revIDLastSave="0" documentId="13_ncr:1_{E25752A9-736C-4A28-A98E-A6CB43C1925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okyny " sheetId="18" r:id="rId1"/>
    <sheet name="rekapitulace nákladů" sheetId="14" r:id="rId2"/>
    <sheet name="VzorPolozky" sheetId="10" state="hidden" r:id="rId3"/>
    <sheet name="VON" sheetId="12" r:id="rId4"/>
    <sheet name="D.1.1 " sheetId="13" r:id="rId5"/>
    <sheet name="D.1.5-EL" sheetId="16" r:id="rId6"/>
    <sheet name="D.2-VZT" sheetId="15" r:id="rId7"/>
    <sheet name="Krycí list Stavba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sd\">#REF!</definedName>
    <definedName name="\df\as">#REF!</definedName>
    <definedName name="\sddf">#REF!</definedName>
    <definedName name="\SDF\sdf">#REF!</definedName>
    <definedName name="\SEF\">#REF!</definedName>
    <definedName name="__BPK1">'[1]D.1.4'!#REF!</definedName>
    <definedName name="__BPK2">'[1]D.1.4'!#REF!</definedName>
    <definedName name="__BPK3">'[1]D.1.4'!#REF!</definedName>
    <definedName name="_BPK1">'[2]D.1.4'!#REF!</definedName>
    <definedName name="_BPK2">'[2]D.1.4'!#REF!</definedName>
    <definedName name="_BPK3">'[2]D.1.4'!#REF!</definedName>
    <definedName name="_xlnm._FilterDatabase" localSheetId="6" hidden="1">'D.2-VZT'!$A$1:$G$37</definedName>
    <definedName name="aaa">#REF!</definedName>
    <definedName name="adfa">#REF!</definedName>
    <definedName name="ADKM">#REF!</definedName>
    <definedName name="AEFaf">#REF!</definedName>
    <definedName name="AERA">#REF!</definedName>
    <definedName name="Analog">#REF!</definedName>
    <definedName name="ARETA">#REF!</definedName>
    <definedName name="arfga\">#REF!</definedName>
    <definedName name="ASE">#REF!</definedName>
    <definedName name="AWE">#REF!</definedName>
    <definedName name="AWERA">#REF!</definedName>
    <definedName name="BPK1_2">#REF!</definedName>
    <definedName name="BPK2_2">#REF!</definedName>
    <definedName name="BPK3_2">#REF!</definedName>
    <definedName name="CelkemDPHVypocet" localSheetId="7">'Krycí list Stavba'!$H$44</definedName>
    <definedName name="CENA_CELKEM">#REF!</definedName>
    <definedName name="CenaCelkem" localSheetId="1">[3]Stavba!$G$29</definedName>
    <definedName name="CenaCelkem">'Krycí list Stavba'!$G$29</definedName>
    <definedName name="CenaCelkemBezDPH" localSheetId="1">#REF!</definedName>
    <definedName name="CenaCelkemBezDPH">'Krycí list Stavba'!$G$28</definedName>
    <definedName name="CenaCelkemVypocet" localSheetId="7">'Krycí list Stavba'!$I$44</definedName>
    <definedName name="cisloobjektu" localSheetId="1">#REF!</definedName>
    <definedName name="cisloobjektu">'Krycí list Stavba'!$D$3</definedName>
    <definedName name="CisloRozpoctu" localSheetId="1">'[4]Krycí list'!$C$2</definedName>
    <definedName name="CisloRozpoctu">'[5]Krycí list'!$C$2</definedName>
    <definedName name="CisloStavby" localSheetId="7">'Krycí list Stavba'!$D$2</definedName>
    <definedName name="cislostavby" localSheetId="1">'[4]Krycí list'!$A$7</definedName>
    <definedName name="cislostavby">'[5]Krycí list'!$A$7</definedName>
    <definedName name="CisloStavebnihoRozpoctu" localSheetId="1">#REF!</definedName>
    <definedName name="CisloStavebnihoRozpoctu">'Krycí list Stavba'!$D$4</definedName>
    <definedName name="CVBX">#REF!</definedName>
    <definedName name="dadresa" localSheetId="1">#REF!</definedName>
    <definedName name="dadresa">'Krycí list Stavba'!$D$12:$G$12</definedName>
    <definedName name="Datum">#REF!</definedName>
    <definedName name="dfgh">#REF!</definedName>
    <definedName name="DFS">#REF!</definedName>
    <definedName name="DFT">#REF!</definedName>
    <definedName name="dghdx">#REF!</definedName>
    <definedName name="DGZHD">#REF!</definedName>
    <definedName name="DIČ" localSheetId="7">'Krycí list Stavba'!$I$12</definedName>
    <definedName name="Dil">#REF!</definedName>
    <definedName name="dmisto" localSheetId="1">#REF!</definedName>
    <definedName name="dmisto">'Krycí list Stavba'!$E$13:$G$13</definedName>
    <definedName name="Dodavka">#REF!</definedName>
    <definedName name="Dodavka0">'[2]D.1.4'!#REF!</definedName>
    <definedName name="Dodavka0_2">#REF!</definedName>
    <definedName name="DPHSni" localSheetId="1">[3]Stavba!$G$24</definedName>
    <definedName name="DPHSni">'Krycí list Stavba'!$G$24</definedName>
    <definedName name="DPHZakl" localSheetId="1">[3]Stavba!$G$26</definedName>
    <definedName name="DPHZakl">'Krycí list Stavba'!$G$26</definedName>
    <definedName name="dpsc" localSheetId="7">'Krycí list Stavba'!$D$13</definedName>
    <definedName name="DRTZ">#REF!</definedName>
    <definedName name="dtzh">#REF!</definedName>
    <definedName name="DTZHS">#REF!</definedName>
    <definedName name="DZD">#REF!</definedName>
    <definedName name="Excel_BuiltIn_Print_Area_2">#REF!</definedName>
    <definedName name="Excel_BuiltIn_Print_Titles_2">#REF!</definedName>
    <definedName name="gdfgdfg">'[6]krycí list_EU'!$C$31</definedName>
    <definedName name="GFHJ">#REF!</definedName>
    <definedName name="GFZHJ">#REF!</definedName>
    <definedName name="GUF">#REF!</definedName>
    <definedName name="guikt">[7]Položky!#REF!</definedName>
    <definedName name="GUKRF">#REF!</definedName>
    <definedName name="HSV">#REF!</definedName>
    <definedName name="HSV0">'[2]D.1.4'!#REF!</definedName>
    <definedName name="HSV0_2">#REF!</definedName>
    <definedName name="HZS">#REF!</definedName>
    <definedName name="HZS0">'[2]D.1.4'!#REF!</definedName>
    <definedName name="HZS0_2">#REF!</definedName>
    <definedName name="IČO" localSheetId="7">'Krycí list Stavba'!$I$11</definedName>
    <definedName name="JKSO">#REF!</definedName>
    <definedName name="MDKM">#REF!</definedName>
    <definedName name="Mena" localSheetId="1">[3]Stavba!$J$29</definedName>
    <definedName name="Mena">'Krycí list Stavba'!$J$29</definedName>
    <definedName name="MistoStavby" localSheetId="1">#REF!</definedName>
    <definedName name="MistoStavby">'Krycí list Stavba'!$D$4</definedName>
    <definedName name="MJ">#REF!</definedName>
    <definedName name="Monolog">#REF!</definedName>
    <definedName name="Mont">#REF!</definedName>
    <definedName name="Montaz0">'[2]D.1.4'!#REF!</definedName>
    <definedName name="Montaz0_2">#REF!</definedName>
    <definedName name="NazevDilu">#REF!</definedName>
    <definedName name="nazevobjektu" localSheetId="1">#REF!</definedName>
    <definedName name="nazevobjektu">'Krycí list Stavba'!$E$3</definedName>
    <definedName name="NazevRozpoctu" localSheetId="1">'[4]Krycí list'!$D$2</definedName>
    <definedName name="NazevRozpoctu">'[5]Krycí list'!$D$2</definedName>
    <definedName name="NazevStavby" localSheetId="7">'Krycí list Stavba'!$E$2</definedName>
    <definedName name="nazevstavby" localSheetId="1">'[4]Krycí list'!$C$7</definedName>
    <definedName name="nazevstavby">'[5]Krycí list'!$C$7</definedName>
    <definedName name="NazevStavebnihoRozpoctu" localSheetId="1">#REF!</definedName>
    <definedName name="NazevStavebnihoRozpoctu">'Krycí list Stavba'!$E$4</definedName>
    <definedName name="_xlnm.Print_Titles" localSheetId="4">'D.1.1 '!$1:$7</definedName>
    <definedName name="_xlnm.Print_Titles" localSheetId="5">'D.1.5-EL'!$1:$12</definedName>
    <definedName name="_xlnm.Print_Titles" localSheetId="3">VON!$1:$7</definedName>
    <definedName name="nový">'[6]krycí list_EU'!$G$7</definedName>
    <definedName name="oadresa" localSheetId="1">#REF!</definedName>
    <definedName name="oadresa">'Krycí list Stavba'!$D$6</definedName>
    <definedName name="Objednatel" localSheetId="7">'Krycí list Stavba'!$D$5</definedName>
    <definedName name="Objednatel">#REF!</definedName>
    <definedName name="Objekt" localSheetId="7">'Krycí list Stavba'!$B$38</definedName>
    <definedName name="_xlnm.Print_Area" localSheetId="4">'D.1.1 '!$A$1:$X$398</definedName>
    <definedName name="_xlnm.Print_Area" localSheetId="7">'Krycí list Stavba'!$A$1:$J$67</definedName>
    <definedName name="_xlnm.Print_Area" localSheetId="3">VON!$A$1:$X$37</definedName>
    <definedName name="odic" localSheetId="7">'Krycí list Stavba'!$I$6</definedName>
    <definedName name="oico" localSheetId="7">'Krycí list Stavba'!$I$5</definedName>
    <definedName name="omisto" localSheetId="7">'Krycí list Stavba'!$E$7</definedName>
    <definedName name="onazev" localSheetId="7">'Krycí list Stavba'!$D$6</definedName>
    <definedName name="opsc" localSheetId="7">'Krycí list Stavba'!$D$7</definedName>
    <definedName name="padresa" localSheetId="1">#REF!</definedName>
    <definedName name="padresa">'Krycí list Stavba'!$D$9</definedName>
    <definedName name="pdic" localSheetId="1">#REF!</definedName>
    <definedName name="pdic">'Krycí list Stavba'!$I$9</definedName>
    <definedName name="pico" localSheetId="1">#REF!</definedName>
    <definedName name="pico">'Krycí list Stavba'!$I$8</definedName>
    <definedName name="pmisto" localSheetId="1">#REF!</definedName>
    <definedName name="pmisto">'Krycí list Stavba'!$E$10</definedName>
    <definedName name="Pocet_Integral">#REF!</definedName>
    <definedName name="PocetMJ" localSheetId="1">#REF!</definedName>
    <definedName name="PocetMJ">#REF!</definedName>
    <definedName name="PoptavkaID" localSheetId="1">#REF!</definedName>
    <definedName name="PoptavkaID">'Krycí list Stavba'!$A$1</definedName>
    <definedName name="Poznamka">#REF!</definedName>
    <definedName name="pPSC" localSheetId="1">#REF!</definedName>
    <definedName name="pPSC">'Krycí list Stavba'!$D$10</definedName>
    <definedName name="Projektant" localSheetId="1">#REF!</definedName>
    <definedName name="Projektant">'Krycí list Stavba'!$D$8</definedName>
    <definedName name="PSV">#REF!</definedName>
    <definedName name="PSV0">'[2]D.1.4'!#REF!</definedName>
    <definedName name="PSV0_2">#REF!</definedName>
    <definedName name="rasdf">#REF!</definedName>
    <definedName name="re">#REF!</definedName>
    <definedName name="SazbaDPH1" localSheetId="7">'Krycí list Stavba'!$E$23</definedName>
    <definedName name="SazbaDPH1" localSheetId="1">'[4]Krycí list'!$C$30</definedName>
    <definedName name="SazbaDPH1">'[5]Krycí list'!$C$30</definedName>
    <definedName name="SazbaDPH2" localSheetId="7">'Krycí list Stavba'!$E$25</definedName>
    <definedName name="SazbaDPH2" localSheetId="1">'[4]Krycí list'!$C$32</definedName>
    <definedName name="SazbaDPH2">'[5]Krycí list'!$C$32</definedName>
    <definedName name="SDFG">#REF!</definedName>
    <definedName name="sdgf">#REF!</definedName>
    <definedName name="SDRF">#REF!</definedName>
    <definedName name="SDRG">#REF!</definedName>
    <definedName name="sgdg">#REF!</definedName>
    <definedName name="sgf">[7]Položky!#REF!</definedName>
    <definedName name="SGT">#REF!</definedName>
    <definedName name="SloupecCC" localSheetId="1">#REF!</definedName>
    <definedName name="SloupecCC">#REF!</definedName>
    <definedName name="SloupecCC_2">#REF!</definedName>
    <definedName name="SloupecCisloPol" localSheetId="1">#REF!</definedName>
    <definedName name="SloupecCisloPol">#REF!</definedName>
    <definedName name="SloupecCisloPol_2">#REF!</definedName>
    <definedName name="SloupecJC" localSheetId="1">#REF!</definedName>
    <definedName name="SloupecJC">#REF!</definedName>
    <definedName name="SloupecJC_2">#REF!</definedName>
    <definedName name="SloupecMJ" localSheetId="1">#REF!</definedName>
    <definedName name="SloupecMJ">#REF!</definedName>
    <definedName name="SloupecMJ_2">#REF!</definedName>
    <definedName name="SloupecMnozstvi" localSheetId="1">#REF!</definedName>
    <definedName name="SloupecMnozstvi">#REF!</definedName>
    <definedName name="SloupecMnozstvi_2">#REF!</definedName>
    <definedName name="SloupecNazPol" localSheetId="1">#REF!</definedName>
    <definedName name="SloupecNazPol">#REF!</definedName>
    <definedName name="SloupecNazPol_2">#REF!</definedName>
    <definedName name="SloupecPC" localSheetId="1">#REF!</definedName>
    <definedName name="SloupecPC">#REF!</definedName>
    <definedName name="SloupecPC_2">#REF!</definedName>
    <definedName name="SRT">#REF!</definedName>
    <definedName name="SRTGS">#REF!</definedName>
    <definedName name="SRTZHS">#REF!</definedName>
    <definedName name="ST">#REF!</definedName>
    <definedName name="SYDRF">#REF!</definedName>
    <definedName name="sygf">#REF!</definedName>
    <definedName name="Typ">'[2]D.1.4'!#REF!</definedName>
    <definedName name="Typ_2">#REF!</definedName>
    <definedName name="uziout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ypracoval" localSheetId="1">#REF!</definedName>
    <definedName name="Vypracoval">'Krycí list Stavba'!$D$14</definedName>
    <definedName name="weQE">[7]Položky!#REF!</definedName>
    <definedName name="wq">#REF!</definedName>
    <definedName name="xfgbsy">[7]Položky!#REF!</definedName>
    <definedName name="XFVXYD">#REF!</definedName>
    <definedName name="Y\DF">#REF!</definedName>
    <definedName name="YD">#REF!</definedName>
    <definedName name="YDF">#REF!</definedName>
    <definedName name="YDFGVY">#REF!</definedName>
    <definedName name="YDFGY\">#REF!</definedName>
    <definedName name="ydfgyd">[7]Položky!#REF!</definedName>
    <definedName name="ydfgyddfgayd">[7]Položky!#REF!</definedName>
    <definedName name="YSDRFG">#REF!</definedName>
    <definedName name="YXD">#REF!</definedName>
    <definedName name="Z_B7E7C763_C459_487D_8ABA_5CFDDFBD5A84_.wvu.Cols" localSheetId="7" hidden="1">'Krycí list Stavba'!$A:$A</definedName>
    <definedName name="Z_B7E7C763_C459_487D_8ABA_5CFDDFBD5A84_.wvu.PrintArea" localSheetId="7" hidden="1">'Krycí list Stavba'!$B$1:$J$36</definedName>
    <definedName name="Zakazka">#REF!</definedName>
    <definedName name="Zaklad22">#REF!</definedName>
    <definedName name="Zaklad5">#REF!</definedName>
    <definedName name="ZakladDPHSni" localSheetId="1">[3]Stavba!$G$23</definedName>
    <definedName name="ZakladDPHSni">'Krycí list Stavba'!$G$23</definedName>
    <definedName name="ZakladDPHSniVypocet" localSheetId="7">'Krycí list Stavba'!$F$44</definedName>
    <definedName name="ZakladDPHZakl" localSheetId="1">[3]Stavba!$G$25</definedName>
    <definedName name="ZakladDPHZakl">'Krycí list Stavba'!$G$25</definedName>
    <definedName name="ZakladDPHZaklVypocet" localSheetId="7">'Krycí list Stavba'!$G$44</definedName>
    <definedName name="ZaObjednatele" localSheetId="1">#REF!</definedName>
    <definedName name="ZaObjednatele">'Krycí list Stavba'!$G$34</definedName>
    <definedName name="Zaokrouhleni" localSheetId="1">#REF!</definedName>
    <definedName name="Zaokrouhleni">'Krycí list Stavba'!$G$27</definedName>
    <definedName name="ZaZhotovitele" localSheetId="1">#REF!</definedName>
    <definedName name="ZaZhotovitele">'Krycí list Stavba'!$D$34</definedName>
    <definedName name="Zhotovitel" localSheetId="1">#REF!</definedName>
    <definedName name="Zhotovitel">'Krycí list Stavba'!$D$11:$G$11</definedName>
    <definedName name="ZU">#REF!</definedName>
    <definedName name="ZUIOUI">#REF!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6" l="1"/>
  <c r="H14" i="16"/>
  <c r="H19" i="16"/>
  <c r="F36" i="15" l="1"/>
  <c r="E36" i="15"/>
  <c r="F37" i="15" l="1"/>
  <c r="G34" i="15"/>
  <c r="G33" i="15"/>
  <c r="G32" i="15"/>
  <c r="G31" i="15"/>
  <c r="G30" i="15"/>
  <c r="G29" i="15"/>
  <c r="G28" i="15"/>
  <c r="G27" i="15"/>
  <c r="G26" i="15"/>
  <c r="G25" i="15"/>
  <c r="G23" i="15"/>
  <c r="G22" i="15"/>
  <c r="G19" i="15"/>
  <c r="G17" i="15"/>
  <c r="G16" i="15"/>
  <c r="G14" i="15"/>
  <c r="G13" i="15"/>
  <c r="G12" i="15"/>
  <c r="H15" i="16"/>
  <c r="H17" i="16"/>
  <c r="G36" i="15" l="1"/>
  <c r="B11" i="14"/>
  <c r="B6" i="14"/>
  <c r="B4" i="14" s="1"/>
  <c r="B21" i="14" s="1"/>
  <c r="BA29" i="13" l="1"/>
  <c r="K8" i="13"/>
  <c r="V8" i="13"/>
  <c r="G9" i="13"/>
  <c r="M9" i="13" s="1"/>
  <c r="M8" i="13" s="1"/>
  <c r="I9" i="13"/>
  <c r="I8" i="13" s="1"/>
  <c r="K9" i="13"/>
  <c r="O9" i="13"/>
  <c r="O8" i="13" s="1"/>
  <c r="Q9" i="13"/>
  <c r="Q8" i="13" s="1"/>
  <c r="V9" i="13"/>
  <c r="G28" i="13"/>
  <c r="M28" i="13" s="1"/>
  <c r="I28" i="13"/>
  <c r="K28" i="13"/>
  <c r="O28" i="13"/>
  <c r="Q28" i="13"/>
  <c r="V28" i="13"/>
  <c r="G37" i="13"/>
  <c r="M37" i="13" s="1"/>
  <c r="I37" i="13"/>
  <c r="K37" i="13"/>
  <c r="O37" i="13"/>
  <c r="O27" i="13" s="1"/>
  <c r="Q37" i="13"/>
  <c r="V37" i="13"/>
  <c r="G44" i="13"/>
  <c r="M44" i="13" s="1"/>
  <c r="I44" i="13"/>
  <c r="K44" i="13"/>
  <c r="O44" i="13"/>
  <c r="Q44" i="13"/>
  <c r="V44" i="13"/>
  <c r="G54" i="13"/>
  <c r="M54" i="13" s="1"/>
  <c r="I54" i="13"/>
  <c r="K54" i="13"/>
  <c r="O54" i="13"/>
  <c r="Q54" i="13"/>
  <c r="V54" i="13"/>
  <c r="G62" i="13"/>
  <c r="G61" i="13" s="1"/>
  <c r="I53" i="1" s="1"/>
  <c r="I62" i="13"/>
  <c r="K62" i="13"/>
  <c r="O62" i="13"/>
  <c r="Q62" i="13"/>
  <c r="V62" i="13"/>
  <c r="G69" i="13"/>
  <c r="M69" i="13" s="1"/>
  <c r="I69" i="13"/>
  <c r="K69" i="13"/>
  <c r="O69" i="13"/>
  <c r="Q69" i="13"/>
  <c r="V69" i="13"/>
  <c r="G76" i="13"/>
  <c r="M76" i="13" s="1"/>
  <c r="I76" i="13"/>
  <c r="K76" i="13"/>
  <c r="O76" i="13"/>
  <c r="Q76" i="13"/>
  <c r="V76" i="13"/>
  <c r="G83" i="13"/>
  <c r="M83" i="13" s="1"/>
  <c r="I83" i="13"/>
  <c r="K83" i="13"/>
  <c r="O83" i="13"/>
  <c r="Q83" i="13"/>
  <c r="V83" i="13"/>
  <c r="G91" i="13"/>
  <c r="M91" i="13" s="1"/>
  <c r="I91" i="13"/>
  <c r="K91" i="13"/>
  <c r="O91" i="13"/>
  <c r="Q91" i="13"/>
  <c r="V91" i="13"/>
  <c r="G97" i="13"/>
  <c r="M97" i="13" s="1"/>
  <c r="I97" i="13"/>
  <c r="K97" i="13"/>
  <c r="O97" i="13"/>
  <c r="Q97" i="13"/>
  <c r="V97" i="13"/>
  <c r="G102" i="13"/>
  <c r="M102" i="13" s="1"/>
  <c r="I102" i="13"/>
  <c r="K102" i="13"/>
  <c r="O102" i="13"/>
  <c r="Q102" i="13"/>
  <c r="V102" i="13"/>
  <c r="G104" i="13"/>
  <c r="M104" i="13" s="1"/>
  <c r="I104" i="13"/>
  <c r="K104" i="13"/>
  <c r="O104" i="13"/>
  <c r="Q104" i="13"/>
  <c r="V104" i="13"/>
  <c r="G106" i="13"/>
  <c r="M106" i="13" s="1"/>
  <c r="I106" i="13"/>
  <c r="K106" i="13"/>
  <c r="O106" i="13"/>
  <c r="Q106" i="13"/>
  <c r="V106" i="13"/>
  <c r="G108" i="13"/>
  <c r="M108" i="13" s="1"/>
  <c r="I108" i="13"/>
  <c r="K108" i="13"/>
  <c r="O108" i="13"/>
  <c r="Q108" i="13"/>
  <c r="V108" i="13"/>
  <c r="G111" i="13"/>
  <c r="I111" i="13"/>
  <c r="K111" i="13"/>
  <c r="O111" i="13"/>
  <c r="Q111" i="13"/>
  <c r="V111" i="13"/>
  <c r="G118" i="13"/>
  <c r="M118" i="13" s="1"/>
  <c r="I118" i="13"/>
  <c r="K118" i="13"/>
  <c r="O118" i="13"/>
  <c r="Q118" i="13"/>
  <c r="V118" i="13"/>
  <c r="G125" i="13"/>
  <c r="M125" i="13" s="1"/>
  <c r="I125" i="13"/>
  <c r="K125" i="13"/>
  <c r="O125" i="13"/>
  <c r="Q125" i="13"/>
  <c r="V125" i="13"/>
  <c r="G133" i="13"/>
  <c r="M133" i="13" s="1"/>
  <c r="I133" i="13"/>
  <c r="K133" i="13"/>
  <c r="O133" i="13"/>
  <c r="Q133" i="13"/>
  <c r="V133" i="13"/>
  <c r="G138" i="13"/>
  <c r="M138" i="13" s="1"/>
  <c r="I138" i="13"/>
  <c r="K138" i="13"/>
  <c r="O138" i="13"/>
  <c r="Q138" i="13"/>
  <c r="V138" i="13"/>
  <c r="G143" i="13"/>
  <c r="M143" i="13" s="1"/>
  <c r="I143" i="13"/>
  <c r="K143" i="13"/>
  <c r="O143" i="13"/>
  <c r="Q143" i="13"/>
  <c r="V143" i="13"/>
  <c r="G150" i="13"/>
  <c r="M150" i="13" s="1"/>
  <c r="I150" i="13"/>
  <c r="K150" i="13"/>
  <c r="O150" i="13"/>
  <c r="Q150" i="13"/>
  <c r="V150" i="13"/>
  <c r="G157" i="13"/>
  <c r="M157" i="13" s="1"/>
  <c r="I157" i="13"/>
  <c r="K157" i="13"/>
  <c r="O157" i="13"/>
  <c r="Q157" i="13"/>
  <c r="V157" i="13"/>
  <c r="G159" i="13"/>
  <c r="M159" i="13" s="1"/>
  <c r="I159" i="13"/>
  <c r="K159" i="13"/>
  <c r="O159" i="13"/>
  <c r="Q159" i="13"/>
  <c r="V159" i="13"/>
  <c r="I161" i="13"/>
  <c r="Q161" i="13"/>
  <c r="G162" i="13"/>
  <c r="G161" i="13" s="1"/>
  <c r="I56" i="1" s="1"/>
  <c r="I162" i="13"/>
  <c r="K162" i="13"/>
  <c r="K161" i="13" s="1"/>
  <c r="O162" i="13"/>
  <c r="O161" i="13" s="1"/>
  <c r="Q162" i="13"/>
  <c r="V162" i="13"/>
  <c r="V161" i="13" s="1"/>
  <c r="G169" i="13"/>
  <c r="I169" i="13"/>
  <c r="K169" i="13"/>
  <c r="O169" i="13"/>
  <c r="Q169" i="13"/>
  <c r="V169" i="13"/>
  <c r="G182" i="13"/>
  <c r="M182" i="13" s="1"/>
  <c r="I182" i="13"/>
  <c r="K182" i="13"/>
  <c r="O182" i="13"/>
  <c r="Q182" i="13"/>
  <c r="V182" i="13"/>
  <c r="G202" i="13"/>
  <c r="M202" i="13" s="1"/>
  <c r="I202" i="13"/>
  <c r="K202" i="13"/>
  <c r="O202" i="13"/>
  <c r="Q202" i="13"/>
  <c r="V202" i="13"/>
  <c r="G215" i="13"/>
  <c r="M215" i="13" s="1"/>
  <c r="I215" i="13"/>
  <c r="K215" i="13"/>
  <c r="O215" i="13"/>
  <c r="Q215" i="13"/>
  <c r="V215" i="13"/>
  <c r="G233" i="13"/>
  <c r="M233" i="13" s="1"/>
  <c r="I233" i="13"/>
  <c r="K233" i="13"/>
  <c r="O233" i="13"/>
  <c r="Q233" i="13"/>
  <c r="V233" i="13"/>
  <c r="G238" i="13"/>
  <c r="M238" i="13" s="1"/>
  <c r="I238" i="13"/>
  <c r="K238" i="13"/>
  <c r="O238" i="13"/>
  <c r="Q238" i="13"/>
  <c r="V238" i="13"/>
  <c r="G242" i="13"/>
  <c r="M242" i="13" s="1"/>
  <c r="I242" i="13"/>
  <c r="K242" i="13"/>
  <c r="O242" i="13"/>
  <c r="Q242" i="13"/>
  <c r="V242" i="13"/>
  <c r="G246" i="13"/>
  <c r="I246" i="13"/>
  <c r="K246" i="13"/>
  <c r="O246" i="13"/>
  <c r="Q246" i="13"/>
  <c r="V246" i="13"/>
  <c r="G255" i="13"/>
  <c r="M255" i="13" s="1"/>
  <c r="I255" i="13"/>
  <c r="K255" i="13"/>
  <c r="O255" i="13"/>
  <c r="Q255" i="13"/>
  <c r="V255" i="13"/>
  <c r="G260" i="13"/>
  <c r="M260" i="13" s="1"/>
  <c r="I260" i="13"/>
  <c r="K260" i="13"/>
  <c r="O260" i="13"/>
  <c r="Q260" i="13"/>
  <c r="V260" i="13"/>
  <c r="G271" i="13"/>
  <c r="M271" i="13" s="1"/>
  <c r="I271" i="13"/>
  <c r="K271" i="13"/>
  <c r="O271" i="13"/>
  <c r="Q271" i="13"/>
  <c r="V271" i="13"/>
  <c r="G275" i="13"/>
  <c r="M275" i="13" s="1"/>
  <c r="I275" i="13"/>
  <c r="K275" i="13"/>
  <c r="O275" i="13"/>
  <c r="Q275" i="13"/>
  <c r="V275" i="13"/>
  <c r="G282" i="13"/>
  <c r="M282" i="13" s="1"/>
  <c r="I282" i="13"/>
  <c r="K282" i="13"/>
  <c r="O282" i="13"/>
  <c r="Q282" i="13"/>
  <c r="V282" i="13"/>
  <c r="G286" i="13"/>
  <c r="M286" i="13" s="1"/>
  <c r="I286" i="13"/>
  <c r="K286" i="13"/>
  <c r="O286" i="13"/>
  <c r="Q286" i="13"/>
  <c r="V286" i="13"/>
  <c r="G292" i="13"/>
  <c r="M292" i="13" s="1"/>
  <c r="I292" i="13"/>
  <c r="K292" i="13"/>
  <c r="O292" i="13"/>
  <c r="Q292" i="13"/>
  <c r="V292" i="13"/>
  <c r="G296" i="13"/>
  <c r="M296" i="13" s="1"/>
  <c r="I296" i="13"/>
  <c r="K296" i="13"/>
  <c r="O296" i="13"/>
  <c r="Q296" i="13"/>
  <c r="V296" i="13"/>
  <c r="G304" i="13"/>
  <c r="M304" i="13" s="1"/>
  <c r="I304" i="13"/>
  <c r="K304" i="13"/>
  <c r="O304" i="13"/>
  <c r="Q304" i="13"/>
  <c r="V304" i="13"/>
  <c r="G308" i="13"/>
  <c r="I308" i="13"/>
  <c r="K308" i="13"/>
  <c r="O308" i="13"/>
  <c r="Q308" i="13"/>
  <c r="V308" i="13"/>
  <c r="G310" i="13"/>
  <c r="M310" i="13" s="1"/>
  <c r="I310" i="13"/>
  <c r="K310" i="13"/>
  <c r="O310" i="13"/>
  <c r="Q310" i="13"/>
  <c r="V310" i="13"/>
  <c r="G312" i="13"/>
  <c r="M312" i="13" s="1"/>
  <c r="I312" i="13"/>
  <c r="K312" i="13"/>
  <c r="O312" i="13"/>
  <c r="Q312" i="13"/>
  <c r="V312" i="13"/>
  <c r="G314" i="13"/>
  <c r="M314" i="13" s="1"/>
  <c r="I314" i="13"/>
  <c r="K314" i="13"/>
  <c r="O314" i="13"/>
  <c r="Q314" i="13"/>
  <c r="V314" i="13"/>
  <c r="G316" i="13"/>
  <c r="M316" i="13" s="1"/>
  <c r="I316" i="13"/>
  <c r="K316" i="13"/>
  <c r="O316" i="13"/>
  <c r="Q316" i="13"/>
  <c r="V316" i="13"/>
  <c r="G318" i="13"/>
  <c r="I318" i="13"/>
  <c r="K318" i="13"/>
  <c r="M318" i="13"/>
  <c r="O318" i="13"/>
  <c r="Q318" i="13"/>
  <c r="V318" i="13"/>
  <c r="G320" i="13"/>
  <c r="M320" i="13" s="1"/>
  <c r="I320" i="13"/>
  <c r="K320" i="13"/>
  <c r="O320" i="13"/>
  <c r="Q320" i="13"/>
  <c r="V320" i="13"/>
  <c r="G324" i="13"/>
  <c r="I324" i="13"/>
  <c r="K324" i="13"/>
  <c r="O324" i="13"/>
  <c r="Q324" i="13"/>
  <c r="V324" i="13"/>
  <c r="G326" i="13"/>
  <c r="M326" i="13" s="1"/>
  <c r="I326" i="13"/>
  <c r="K326" i="13"/>
  <c r="O326" i="13"/>
  <c r="Q326" i="13"/>
  <c r="V326" i="13"/>
  <c r="G328" i="13"/>
  <c r="M328" i="13" s="1"/>
  <c r="I328" i="13"/>
  <c r="K328" i="13"/>
  <c r="O328" i="13"/>
  <c r="Q328" i="13"/>
  <c r="V328" i="13"/>
  <c r="G330" i="13"/>
  <c r="M330" i="13" s="1"/>
  <c r="I330" i="13"/>
  <c r="K330" i="13"/>
  <c r="O330" i="13"/>
  <c r="Q330" i="13"/>
  <c r="V330" i="13"/>
  <c r="G332" i="13"/>
  <c r="M332" i="13" s="1"/>
  <c r="I332" i="13"/>
  <c r="K332" i="13"/>
  <c r="O332" i="13"/>
  <c r="Q332" i="13"/>
  <c r="V332" i="13"/>
  <c r="G336" i="13"/>
  <c r="I336" i="13"/>
  <c r="K336" i="13"/>
  <c r="K335" i="13" s="1"/>
  <c r="O336" i="13"/>
  <c r="Q336" i="13"/>
  <c r="V336" i="13"/>
  <c r="V335" i="13" s="1"/>
  <c r="G338" i="13"/>
  <c r="M338" i="13" s="1"/>
  <c r="I338" i="13"/>
  <c r="K338" i="13"/>
  <c r="O338" i="13"/>
  <c r="Q338" i="13"/>
  <c r="V338" i="13"/>
  <c r="G341" i="13"/>
  <c r="M341" i="13" s="1"/>
  <c r="I341" i="13"/>
  <c r="K341" i="13"/>
  <c r="O341" i="13"/>
  <c r="Q341" i="13"/>
  <c r="V341" i="13"/>
  <c r="G345" i="13"/>
  <c r="M345" i="13" s="1"/>
  <c r="I345" i="13"/>
  <c r="K345" i="13"/>
  <c r="O345" i="13"/>
  <c r="Q345" i="13"/>
  <c r="V345" i="13"/>
  <c r="G350" i="13"/>
  <c r="M350" i="13" s="1"/>
  <c r="I350" i="13"/>
  <c r="K350" i="13"/>
  <c r="O350" i="13"/>
  <c r="Q350" i="13"/>
  <c r="V350" i="13"/>
  <c r="G354" i="13"/>
  <c r="M354" i="13" s="1"/>
  <c r="I354" i="13"/>
  <c r="K354" i="13"/>
  <c r="O354" i="13"/>
  <c r="Q354" i="13"/>
  <c r="V354" i="13"/>
  <c r="G359" i="13"/>
  <c r="M359" i="13" s="1"/>
  <c r="I359" i="13"/>
  <c r="K359" i="13"/>
  <c r="O359" i="13"/>
  <c r="Q359" i="13"/>
  <c r="V359" i="13"/>
  <c r="G364" i="13"/>
  <c r="M364" i="13" s="1"/>
  <c r="I364" i="13"/>
  <c r="K364" i="13"/>
  <c r="O364" i="13"/>
  <c r="Q364" i="13"/>
  <c r="V364" i="13"/>
  <c r="G370" i="13"/>
  <c r="M370" i="13" s="1"/>
  <c r="I370" i="13"/>
  <c r="K370" i="13"/>
  <c r="O370" i="13"/>
  <c r="Q370" i="13"/>
  <c r="V370" i="13"/>
  <c r="G375" i="13"/>
  <c r="I375" i="13"/>
  <c r="K375" i="13"/>
  <c r="M375" i="13"/>
  <c r="O375" i="13"/>
  <c r="Q375" i="13"/>
  <c r="V375" i="13"/>
  <c r="G381" i="13"/>
  <c r="M381" i="13" s="1"/>
  <c r="I381" i="13"/>
  <c r="K381" i="13"/>
  <c r="O381" i="13"/>
  <c r="Q381" i="13"/>
  <c r="V381" i="13"/>
  <c r="G386" i="13"/>
  <c r="M386" i="13" s="1"/>
  <c r="I386" i="13"/>
  <c r="K386" i="13"/>
  <c r="O386" i="13"/>
  <c r="Q386" i="13"/>
  <c r="V386" i="13"/>
  <c r="AE392" i="13"/>
  <c r="F43" i="1" s="1"/>
  <c r="BA28" i="12"/>
  <c r="BA25" i="12"/>
  <c r="BA22" i="12"/>
  <c r="BA16" i="12"/>
  <c r="BA13" i="12"/>
  <c r="BA10" i="12"/>
  <c r="G9" i="12"/>
  <c r="M9" i="12" s="1"/>
  <c r="I9" i="12"/>
  <c r="K9" i="12"/>
  <c r="O9" i="12"/>
  <c r="Q9" i="12"/>
  <c r="V9" i="12"/>
  <c r="G12" i="12"/>
  <c r="I12" i="12"/>
  <c r="K12" i="12"/>
  <c r="O12" i="12"/>
  <c r="O8" i="12" s="1"/>
  <c r="Q12" i="12"/>
  <c r="V12" i="12"/>
  <c r="G15" i="12"/>
  <c r="I15" i="12"/>
  <c r="K15" i="12"/>
  <c r="O15" i="12"/>
  <c r="Q15" i="12"/>
  <c r="V15" i="12"/>
  <c r="G19" i="12"/>
  <c r="M19" i="12" s="1"/>
  <c r="I19" i="12"/>
  <c r="K19" i="12"/>
  <c r="O19" i="12"/>
  <c r="Q19" i="12"/>
  <c r="V19" i="12"/>
  <c r="G21" i="12"/>
  <c r="I21" i="12"/>
  <c r="K21" i="12"/>
  <c r="O21" i="12"/>
  <c r="Q21" i="12"/>
  <c r="V21" i="12"/>
  <c r="G24" i="12"/>
  <c r="M24" i="12" s="1"/>
  <c r="I24" i="12"/>
  <c r="K24" i="12"/>
  <c r="O24" i="12"/>
  <c r="Q24" i="12"/>
  <c r="V24" i="12"/>
  <c r="G27" i="12"/>
  <c r="M27" i="12" s="1"/>
  <c r="I27" i="12"/>
  <c r="K27" i="12"/>
  <c r="O27" i="12"/>
  <c r="Q27" i="12"/>
  <c r="V27" i="12"/>
  <c r="AE31" i="12"/>
  <c r="F42" i="1" s="1"/>
  <c r="I18" i="1"/>
  <c r="H40" i="1"/>
  <c r="I40" i="1" s="1"/>
  <c r="AF31" i="12" l="1"/>
  <c r="G245" i="13"/>
  <c r="I58" i="1" s="1"/>
  <c r="K340" i="13"/>
  <c r="Q340" i="13"/>
  <c r="V340" i="13"/>
  <c r="I340" i="13"/>
  <c r="K323" i="13"/>
  <c r="O18" i="12"/>
  <c r="G42" i="1"/>
  <c r="B16" i="14" s="1"/>
  <c r="B23" i="14" s="1"/>
  <c r="Q353" i="13"/>
  <c r="Q307" i="13"/>
  <c r="I307" i="13"/>
  <c r="O307" i="13"/>
  <c r="O274" i="13"/>
  <c r="K18" i="12"/>
  <c r="I18" i="12"/>
  <c r="K8" i="12"/>
  <c r="Q8" i="12"/>
  <c r="I8" i="12"/>
  <c r="V323" i="13"/>
  <c r="K307" i="13"/>
  <c r="K274" i="13"/>
  <c r="Q274" i="13"/>
  <c r="I274" i="13"/>
  <c r="Q245" i="13"/>
  <c r="I245" i="13"/>
  <c r="O245" i="13"/>
  <c r="K110" i="13"/>
  <c r="Q90" i="13"/>
  <c r="I90" i="13"/>
  <c r="Q61" i="13"/>
  <c r="I61" i="13"/>
  <c r="O61" i="13"/>
  <c r="K27" i="13"/>
  <c r="Q27" i="13"/>
  <c r="I27" i="13"/>
  <c r="G8" i="13"/>
  <c r="V18" i="12"/>
  <c r="M15" i="12"/>
  <c r="V8" i="12"/>
  <c r="AF392" i="13"/>
  <c r="G43" i="1" s="1"/>
  <c r="B10" i="14" s="1"/>
  <c r="G335" i="13"/>
  <c r="I62" i="1" s="1"/>
  <c r="G323" i="13"/>
  <c r="I61" i="1" s="1"/>
  <c r="V307" i="13"/>
  <c r="V274" i="13"/>
  <c r="K245" i="13"/>
  <c r="Q168" i="13"/>
  <c r="I168" i="13"/>
  <c r="O168" i="13"/>
  <c r="V110" i="13"/>
  <c r="V90" i="13"/>
  <c r="K61" i="13"/>
  <c r="V27" i="13"/>
  <c r="F41" i="1"/>
  <c r="K353" i="13"/>
  <c r="I353" i="13"/>
  <c r="V168" i="13"/>
  <c r="Q110" i="13"/>
  <c r="I110" i="13"/>
  <c r="O110" i="13"/>
  <c r="O90" i="13"/>
  <c r="F39" i="1"/>
  <c r="Q18" i="12"/>
  <c r="V353" i="13"/>
  <c r="G168" i="13"/>
  <c r="I57" i="1" s="1"/>
  <c r="K90" i="13"/>
  <c r="G18" i="12"/>
  <c r="I66" i="1" s="1"/>
  <c r="I20" i="1" s="1"/>
  <c r="G8" i="12"/>
  <c r="O353" i="13"/>
  <c r="O340" i="13"/>
  <c r="Q335" i="13"/>
  <c r="I335" i="13"/>
  <c r="O335" i="13"/>
  <c r="Q323" i="13"/>
  <c r="I323" i="13"/>
  <c r="O323" i="13"/>
  <c r="G307" i="13"/>
  <c r="I60" i="1" s="1"/>
  <c r="V245" i="13"/>
  <c r="K168" i="13"/>
  <c r="G110" i="13"/>
  <c r="I55" i="1" s="1"/>
  <c r="V61" i="13"/>
  <c r="M274" i="13"/>
  <c r="M90" i="13"/>
  <c r="M27" i="13"/>
  <c r="M353" i="13"/>
  <c r="M340" i="13"/>
  <c r="G353" i="13"/>
  <c r="I64" i="1" s="1"/>
  <c r="G340" i="13"/>
  <c r="I63" i="1" s="1"/>
  <c r="G274" i="13"/>
  <c r="I59" i="1" s="1"/>
  <c r="G90" i="13"/>
  <c r="I54" i="1" s="1"/>
  <c r="G27" i="13"/>
  <c r="I52" i="1" s="1"/>
  <c r="M336" i="13"/>
  <c r="M335" i="13" s="1"/>
  <c r="M324" i="13"/>
  <c r="M323" i="13" s="1"/>
  <c r="M308" i="13"/>
  <c r="M307" i="13" s="1"/>
  <c r="M246" i="13"/>
  <c r="M245" i="13" s="1"/>
  <c r="M169" i="13"/>
  <c r="M168" i="13" s="1"/>
  <c r="M162" i="13"/>
  <c r="M161" i="13" s="1"/>
  <c r="M111" i="13"/>
  <c r="M110" i="13" s="1"/>
  <c r="M62" i="13"/>
  <c r="M61" i="13" s="1"/>
  <c r="M21" i="12"/>
  <c r="M18" i="12" s="1"/>
  <c r="M12" i="12"/>
  <c r="M8" i="12" s="1"/>
  <c r="J28" i="1"/>
  <c r="J26" i="1"/>
  <c r="G38" i="1"/>
  <c r="F38" i="1"/>
  <c r="J23" i="1"/>
  <c r="J24" i="1"/>
  <c r="J25" i="1"/>
  <c r="J27" i="1"/>
  <c r="E24" i="1"/>
  <c r="E26" i="1"/>
  <c r="G39" i="1" l="1"/>
  <c r="G44" i="1" s="1"/>
  <c r="G25" i="1" s="1"/>
  <c r="A25" i="1" s="1"/>
  <c r="A26" i="1" s="1"/>
  <c r="G26" i="1" s="1"/>
  <c r="H42" i="1"/>
  <c r="I42" i="1" s="1"/>
  <c r="B8" i="14"/>
  <c r="B22" i="14" s="1"/>
  <c r="B25" i="14" s="1"/>
  <c r="I65" i="1"/>
  <c r="I19" i="1" s="1"/>
  <c r="G31" i="12"/>
  <c r="F44" i="1"/>
  <c r="I17" i="1"/>
  <c r="G392" i="13"/>
  <c r="I51" i="1"/>
  <c r="H43" i="1"/>
  <c r="I43" i="1" s="1"/>
  <c r="G41" i="1"/>
  <c r="H41" i="1" s="1"/>
  <c r="I41" i="1" s="1"/>
  <c r="H39" i="1" l="1"/>
  <c r="H44" i="1" s="1"/>
  <c r="B14" i="14"/>
  <c r="B18" i="14" s="1"/>
  <c r="I67" i="1"/>
  <c r="I16" i="1"/>
  <c r="I21" i="1" s="1"/>
  <c r="G28" i="1"/>
  <c r="G23" i="1"/>
  <c r="A23" i="1" s="1"/>
  <c r="A24" i="1" s="1"/>
  <c r="G24" i="1" s="1"/>
  <c r="A27" i="1" s="1"/>
  <c r="A29" i="1" s="1"/>
  <c r="G29" i="1" s="1"/>
  <c r="G27" i="1" s="1"/>
  <c r="I39" i="1" l="1"/>
  <c r="I44" i="1" s="1"/>
  <c r="J41" i="1" s="1"/>
  <c r="B27" i="14"/>
  <c r="J65" i="1"/>
  <c r="J64" i="1"/>
  <c r="J56" i="1"/>
  <c r="J60" i="1"/>
  <c r="J52" i="1"/>
  <c r="J62" i="1"/>
  <c r="J54" i="1"/>
  <c r="J66" i="1"/>
  <c r="J58" i="1"/>
  <c r="J53" i="1"/>
  <c r="J61" i="1"/>
  <c r="J55" i="1"/>
  <c r="J63" i="1"/>
  <c r="J57" i="1"/>
  <c r="J51" i="1"/>
  <c r="J59" i="1"/>
  <c r="J39" i="1" l="1"/>
  <c r="J44" i="1" s="1"/>
  <c r="J42" i="1"/>
  <c r="J40" i="1"/>
  <c r="J43" i="1"/>
  <c r="J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Pepa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Pepa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<sst xmlns="http://schemas.openxmlformats.org/spreadsheetml/2006/main" count="1541" uniqueCount="512">
  <si>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</si>
  <si>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</si>
  <si>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</si>
  <si>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</si>
  <si>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</si>
  <si>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</si>
  <si>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</si>
  <si>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</si>
  <si>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</si>
  <si>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</si>
  <si>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</si>
  <si>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</si>
  <si>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</si>
  <si>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</si>
  <si>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</si>
  <si>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</si>
  <si>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</si>
  <si>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</si>
  <si>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</si>
  <si>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</si>
  <si>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</si>
  <si>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</si>
  <si>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</si>
  <si>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</si>
  <si>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</si>
  <si>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</si>
  <si>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</si>
  <si>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</si>
  <si>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</si>
  <si>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</si>
  <si>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</si>
  <si>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</si>
  <si>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</si>
  <si>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</si>
  <si>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</si>
  <si>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</si>
  <si>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</si>
  <si>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</si>
  <si>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</si>
  <si>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</si>
  <si>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</si>
  <si>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MEDICO/N008</t>
  </si>
  <si>
    <t>FYZIKÁLNÍ ÚSTAV AV ČR v.v.i. - REKONSTRUKCE BUDOVY F</t>
  </si>
  <si>
    <t>Fyzikální ústav AV ČR, v. v. i.</t>
  </si>
  <si>
    <t>Na Slovance 1999/2</t>
  </si>
  <si>
    <t>Praha-Libeň</t>
  </si>
  <si>
    <t>18200</t>
  </si>
  <si>
    <t>68378271</t>
  </si>
  <si>
    <t>CZ68378271</t>
  </si>
  <si>
    <t>MEDICOPROJECT, s.r.o.</t>
  </si>
  <si>
    <t>Kroftova 2619/45</t>
  </si>
  <si>
    <t>Brno-Žabovřesky</t>
  </si>
  <si>
    <t>61600</t>
  </si>
  <si>
    <t>60703016</t>
  </si>
  <si>
    <t>CZ60703016</t>
  </si>
  <si>
    <t>Stavba</t>
  </si>
  <si>
    <t>Stavební objekt</t>
  </si>
  <si>
    <t>03. ETAPA</t>
  </si>
  <si>
    <t>TERASY V 1. NP A V 2. NP</t>
  </si>
  <si>
    <t>00</t>
  </si>
  <si>
    <t>VEDLEJŠÍ A OSTATNÍ NÁKLADY</t>
  </si>
  <si>
    <t>D.1.1</t>
  </si>
  <si>
    <t>ARCHITEKTONICKO - STAVEBNÍ ŘEŠENÍ</t>
  </si>
  <si>
    <t>Celkem za stavbu</t>
  </si>
  <si>
    <t>CZK</t>
  </si>
  <si>
    <t>Rekapitulace dílů</t>
  </si>
  <si>
    <t>Typ dílu</t>
  </si>
  <si>
    <t>Poznámka</t>
  </si>
  <si>
    <t>62</t>
  </si>
  <si>
    <t>Úpravy povrchů vnější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</si>
  <si>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</si>
  <si>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</si>
  <si>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</si>
  <si>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</si>
  <si>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</si>
  <si>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</si>
  <si>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</si>
  <si>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</si>
  <si>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</si>
  <si>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</si>
  <si>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</si>
  <si>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</si>
  <si>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762</t>
  </si>
  <si>
    <t>Konstrukce tesařské</t>
  </si>
  <si>
    <t>764</t>
  </si>
  <si>
    <t>Konstrukce klempířské</t>
  </si>
  <si>
    <t>767</t>
  </si>
  <si>
    <t>Konstrukce zámečnické</t>
  </si>
  <si>
    <t>769_01</t>
  </si>
  <si>
    <t>Plastové výrobky</t>
  </si>
  <si>
    <t>771</t>
  </si>
  <si>
    <t>Podlahy z dlaždic a obklady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</si>
  <si>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</si>
  <si>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</si>
  <si>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</si>
  <si>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</si>
  <si>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</si>
  <si>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</si>
  <si>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</si>
  <si>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</si>
  <si>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</si>
  <si>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</si>
  <si>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</si>
  <si>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</si>
  <si>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</si>
  <si>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</si>
  <si>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</si>
  <si>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</si>
  <si>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</si>
  <si>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</si>
  <si>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</si>
  <si>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</si>
  <si>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</si>
  <si>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</si>
  <si>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</si>
  <si>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</si>
  <si>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</si>
  <si>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</si>
  <si>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</si>
  <si>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</si>
  <si>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</si>
  <si>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</si>
  <si>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</si>
  <si>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</si>
  <si>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</si>
  <si>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</si>
  <si>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</t>
  </si>
  <si>
    <t xml:space="preserve">sada  </t>
  </si>
  <si>
    <t>RTS 19/ II</t>
  </si>
  <si>
    <t>Indiv</t>
  </si>
  <si>
    <t>VRN</t>
  </si>
  <si>
    <t>POL99_8</t>
  </si>
  <si>
    <t>POP</t>
  </si>
  <si>
    <t>SPU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</si>
  <si>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</si>
  <si>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</si>
  <si>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</si>
  <si>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</si>
  <si>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</si>
  <si>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</si>
  <si>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ON_OS_02</t>
  </si>
  <si>
    <t>Inženýrská a kompletační činnost</t>
  </si>
  <si>
    <t>sada</t>
  </si>
  <si>
    <t>Vlastní</t>
  </si>
  <si>
    <t>Práce</t>
  </si>
  <si>
    <t>POL1_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</si>
  <si>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</si>
  <si>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</si>
  <si>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</si>
  <si>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</si>
  <si>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</si>
  <si>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řád), ostraha staveniště 24hod denně, provizorní zakrytí odkrytých míst objektu před povětrnnostními vlivy .</t>
  </si>
  <si>
    <t>SUM</t>
  </si>
  <si>
    <t>JKSO:</t>
  </si>
  <si>
    <t>801.48</t>
  </si>
  <si>
    <t>budovy pro vědu a výzkum a budovy laboratoří</t>
  </si>
  <si>
    <t>JKSO</t>
  </si>
  <si>
    <t xml:space="preserve"> m3</t>
  </si>
  <si>
    <t>svislá nosná konstrukce zděná z cihel,tvárnic, bloků</t>
  </si>
  <si>
    <t>JKSOChar</t>
  </si>
  <si>
    <t>rekonstrukce a modernizace objektu s opravou</t>
  </si>
  <si>
    <t>JKSOAkce</t>
  </si>
  <si>
    <t>END</t>
  </si>
  <si>
    <t>Poznámka - NENACEŇOVAT !!!</t>
  </si>
  <si>
    <t xml:space="preserve">POLOŽKY VLASTNÍ VYTVOŘENY INDIVIDIULNÍ KALKULACÍ DLE OBOROVÉHO KALKULAČNÍHO VZORCE S NASTAVENÍM  REŽIÍ A MÍRY ZISKU  DLE RTS S INDIVIDUÁLNÍMI VSTUPY MATERIÁLŮ A VÝKONŮ, KTERÉ NEOBSAHUJÍ KMENOVÉ POLOŽKY CENÍKŮ RTS. : </t>
  </si>
  <si>
    <t>VV</t>
  </si>
  <si>
    <t xml:space="preserve">Platí pro celou stavbu : </t>
  </si>
  <si>
    <t xml:space="preserve">a) veškeré položky na přípomoce,  dopravu, montáž, zpevněné montážní plochy, atd...  zahrnout do jednotlivých jednotkových cen. : </t>
  </si>
  <si>
    <t xml:space="preserve">b) součásti prací jsou veškeré zkoušky, potřebná měření, inspekce, uvedení zařízení do provozu, zaškolení obsluhy, provozní řády, manuály a revize v českém jazyce. Za komplexní vyzkoušení se považuje bezporuchový 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</si>
  <si>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</si>
  <si>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</si>
  <si>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soupisu výkonů, které jsou ale nezbytně nutné k dodání, instalaci , dokončení a provozování díla, včetně ztratného a prořezů : </t>
  </si>
  <si>
    <t xml:space="preserve">f) součástí dodávky jsou veškerá geodetická měření jako například vytyčení konstrukcí, kontrolní měření, 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</si>
  <si>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</si>
  <si>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a přilehlých komunikací, likvidaci odpadů, dočasná dopravní omezení atd. : </t>
  </si>
  <si>
    <t xml:space="preserve">h)pokud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 : </t>
  </si>
  <si>
    <t xml:space="preserve">Nedílnou součástí výkazu výměr ( slepého rozpočtu ) je projektová dokumentace !! : </t>
  </si>
  <si>
    <t xml:space="preserve">Zpracovatel nabídky  je povinen prověřit specifikace a výměry uvedené ve výkazu výměr. : </t>
  </si>
  <si>
    <t xml:space="preserve">V případě zjištěných : </t>
  </si>
  <si>
    <t xml:space="preserve">rozdílů má na tyto rozdíly upozornit ve lhůtě pro podání nabídek : </t>
  </si>
  <si>
    <t xml:space="preserve">prostřednictvím žádosti o dodatečné informace k zadávacím podmínkám.  Následné změny výměr v průběhu realizace nebudou akceptovány. : </t>
  </si>
  <si>
    <t>622311521RV1</t>
  </si>
  <si>
    <t>Zateplení soklu extrudovaným polystyrénem, tloušťky 80 mm, zakončené stěrkou s výztužnou tkaninou</t>
  </si>
  <si>
    <t>m2</t>
  </si>
  <si>
    <t>801-1</t>
  </si>
  <si>
    <t>RTS 18/ II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</si>
  <si>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</si>
  <si>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>SPI</t>
  </si>
  <si>
    <t>Položka neobsahuje kontaktní nátěr a povrchovou úpravu omítkou.</t>
  </si>
  <si>
    <t xml:space="preserve">F4 : </t>
  </si>
  <si>
    <t xml:space="preserve">3-D.1.1-02 : </t>
  </si>
  <si>
    <t>4,3*0,45</t>
  </si>
  <si>
    <t xml:space="preserve">3-D.1.1-03 : </t>
  </si>
  <si>
    <t>36,05*0,45</t>
  </si>
  <si>
    <t>622481211RT2</t>
  </si>
  <si>
    <t>Vyztužení povrchových úprav vnějších stěn stěrkou s výztužnou sklotextilní tkaninou, s dodávkou sítě a stěrkového tmelu</t>
  </si>
  <si>
    <t xml:space="preserve">zabradelní zídka : </t>
  </si>
  <si>
    <t>1,0*(1,35*2+4,3)</t>
  </si>
  <si>
    <t>36,05*0,1*2</t>
  </si>
  <si>
    <t>622904112R00</t>
  </si>
  <si>
    <t>Očištění fasád tlakovou vodou, složitost fasády 1 - 2</t>
  </si>
  <si>
    <t>622421143RZX</t>
  </si>
  <si>
    <t>Omítka vnější stěn, probarvená - silikonová ( dle PD ), vč. penetrace</t>
  </si>
  <si>
    <t>614471715R00</t>
  </si>
  <si>
    <t>Vyspravení vnitřních betonových a železobetonových konstrukcí a panelů cementovou maltou adhezní můstek a nátěr antikorozní pro jakoukoliv velikost opravované plochy</t>
  </si>
  <si>
    <t>801-4</t>
  </si>
  <si>
    <t>POL1_1</t>
  </si>
  <si>
    <t xml:space="preserve">STÁVAJÍCÍ SKLADBY VIZ TZ : </t>
  </si>
  <si>
    <t>5,4</t>
  </si>
  <si>
    <t>48,0</t>
  </si>
  <si>
    <t>622474120RT2</t>
  </si>
  <si>
    <t>Reprofilace betonových povrchů maltou sanační, tloušťky 20 mm</t>
  </si>
  <si>
    <t>801-5</t>
  </si>
  <si>
    <t>632922951RT1</t>
  </si>
  <si>
    <t>Kladení dlaždic na terče - podložky podstavce výškově stavitelné dlaždice 300 x 300 mm, výškově stavitelné podstavce 35-55 mm</t>
  </si>
  <si>
    <t>592468040R</t>
  </si>
  <si>
    <t>dlažba betonová čtverec; povrch hladký; l = 300 mm; š = 300 mm; tl. 35,0 mm</t>
  </si>
  <si>
    <t>kus</t>
  </si>
  <si>
    <t>SPCM</t>
  </si>
  <si>
    <t>Specifikace</t>
  </si>
  <si>
    <t>POL3_</t>
  </si>
  <si>
    <t>5,4/0,3/0,3*1,1</t>
  </si>
  <si>
    <t>48,0/0,3/0,3*1,1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</si>
  <si>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</si>
  <si>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</si>
  <si>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953981101R00</t>
  </si>
  <si>
    <t>Chemické kotvy do betonu, do cihelného zdiva do betonu, hloubky 80 mm, M 8, ampule pro chemickou kotvu</t>
  </si>
  <si>
    <t xml:space="preserve">kotvení 100mm : </t>
  </si>
  <si>
    <t>70</t>
  </si>
  <si>
    <t>95/TZ301</t>
  </si>
  <si>
    <t xml:space="preserve">ks    </t>
  </si>
  <si>
    <t>95-01</t>
  </si>
  <si>
    <t>Zednické výpomoci pro řemesla ( nezahrnuté v rozpočtech profesí a samostaných položkách  )</t>
  </si>
  <si>
    <t xml:space="preserve">hod   </t>
  </si>
  <si>
    <t>HZS</t>
  </si>
  <si>
    <t>POL10_</t>
  </si>
  <si>
    <t>95-02</t>
  </si>
  <si>
    <t>Práce malého rozsahu, nevyrozpočtovatelné detaily</t>
  </si>
  <si>
    <t>965042141R00</t>
  </si>
  <si>
    <t>Bourání podkladů pod dlažby nebo litých celistvých dlažeb a mazanin  betonových nebo z litého asfaltu, tloušťky do 100 mm, plochy přes 4 m2</t>
  </si>
  <si>
    <t>m3</t>
  </si>
  <si>
    <t>801-3</t>
  </si>
  <si>
    <t>5,4*0,05</t>
  </si>
  <si>
    <t>48,0*0,05</t>
  </si>
  <si>
    <t>965048515R00</t>
  </si>
  <si>
    <t>Broušení betonového povrchu do tloušťky 5 mm</t>
  </si>
  <si>
    <t>965081713R00</t>
  </si>
  <si>
    <t>Bourání podlah z keramických dlaždic, tloušťky do 10 mm, plochy přes 1 m2</t>
  </si>
  <si>
    <t>bez podkladního lože, s jakoukoliv výplní spár</t>
  </si>
  <si>
    <t>712400831RT1</t>
  </si>
  <si>
    <t>Odstranění povlakové krytiny a mechu na střechách šikmých přes 10 do 30° povlakové krytiny jednovrstvé, z ploch jednotlivě do 10 m</t>
  </si>
  <si>
    <t>800-711</t>
  </si>
  <si>
    <t>5,4*1,15</t>
  </si>
  <si>
    <t>712400831RT3</t>
  </si>
  <si>
    <t>Odstranění povlakové krytiny a mechu na střechách šikmých přes 10 do 30° povlakové krytiny jednovrstvé, z ploch jednotlivě přes 20 m</t>
  </si>
  <si>
    <t>48,0*1,15</t>
  </si>
  <si>
    <t>71319081ER00</t>
  </si>
  <si>
    <t>Odstranění tepelné izolace, EPS tl. do 5 cm</t>
  </si>
  <si>
    <t>5,4*2</t>
  </si>
  <si>
    <t>48,0*2</t>
  </si>
  <si>
    <t>965048150RXX</t>
  </si>
  <si>
    <t>Dočištění povrchu nosné kce po vybourání stávajících skladeb podlah, střech</t>
  </si>
  <si>
    <t>9650487640RXX</t>
  </si>
  <si>
    <t>Demontáže stávajích klemp. kcí - odvoz a likvidace, kompletně dle popisu v TZ</t>
  </si>
  <si>
    <t>99-01</t>
  </si>
  <si>
    <t>Bourací práce nezměřitelné</t>
  </si>
  <si>
    <t>999281111R00</t>
  </si>
  <si>
    <t xml:space="preserve">Přesun hmot pro opravy a údržbu objektů pro opravy a údržbu dosavadních objektů včetně vnějších plášťů_x000D_
 výšky do 25 m,  </t>
  </si>
  <si>
    <t>t</t>
  </si>
  <si>
    <t>Přesun hmot</t>
  </si>
  <si>
    <t>POL7_</t>
  </si>
  <si>
    <t>oborů 801, 803, 811 a 812</t>
  </si>
  <si>
    <t xml:space="preserve">Hmotnosti z položek s pořadovými čísly: : </t>
  </si>
  <si>
    <t xml:space="preserve">2,3,4,5,6,7,8,9,10, : </t>
  </si>
  <si>
    <t>Součet: : 8,13090</t>
  </si>
  <si>
    <t>712311106RZ4</t>
  </si>
  <si>
    <t>Povlakové krytiny střech do 10° za studena asfaltovou penetrační suspenzí, včetně dodávky emulze 0,4 kg/m2</t>
  </si>
  <si>
    <t xml:space="preserve">S4 : </t>
  </si>
  <si>
    <t xml:space="preserve">čistá plocha terasy : </t>
  </si>
  <si>
    <t xml:space="preserve">vnitřní strany atik : </t>
  </si>
  <si>
    <t>0,45*(4,3*2+1,2*2)</t>
  </si>
  <si>
    <t>0,45*(36,05+1,3*2)</t>
  </si>
  <si>
    <t>712341559R00</t>
  </si>
  <si>
    <t>Povlakové krytiny střech do 10° pásy přitavením v celé ploše, 1 vrstva, bez dodávky pásu</t>
  </si>
  <si>
    <t xml:space="preserve">2. vrstva pojistná hydroizolace : </t>
  </si>
  <si>
    <t>75,7425</t>
  </si>
  <si>
    <t xml:space="preserve">přířezy pod terče cca 80% plochy : </t>
  </si>
  <si>
    <t>75,7425/100*80</t>
  </si>
  <si>
    <t xml:space="preserve">3. vrstva u spádu : </t>
  </si>
  <si>
    <t>0,28*36,05*1,02</t>
  </si>
  <si>
    <t>712351111R00</t>
  </si>
  <si>
    <t>Povlakové krytiny střech do 10° samolepicími pásy 1 vrstva, bez dodávky materiálu</t>
  </si>
  <si>
    <t>628522550R</t>
  </si>
  <si>
    <t>pás izolační z modifikovaného asfaltu natavitelný; nosná vložka polyesterové rouno; horní strana jemný minerální posyp; spodní strana PE fólie; tl. 4,0 mm</t>
  </si>
  <si>
    <t>0,45*(4,3*2+1,2*2)*1,15</t>
  </si>
  <si>
    <t>0,45*(36,05+1,3*2)*1,15</t>
  </si>
  <si>
    <t>75,7425/100*80*1,15</t>
  </si>
  <si>
    <t>0,28*36,05*1,02*1,15</t>
  </si>
  <si>
    <t>628522691R</t>
  </si>
  <si>
    <t>pás izolační z modifikovaného asfaltu natavitelný; nosná vložka skelná rohož + Al fólie; horní strana jemný minerální posyp; spodní strana PE fólie; tl. 4,0 mm</t>
  </si>
  <si>
    <t>75,7425*1,15</t>
  </si>
  <si>
    <t>628526251R</t>
  </si>
  <si>
    <t>pás asfaltový pro speciální použití samolepicí; nosná vložka skelná tkanina; horní strana PE fólie, snímatelná silikonová páska; spodní strana fólie se silikonem; tl. 3,0 mm</t>
  </si>
  <si>
    <t>998712203R00</t>
  </si>
  <si>
    <t>Přesun hmot pro povlakové krytiny v objektech výšky přes 12 do 24 m</t>
  </si>
  <si>
    <t>50 m vodorovně</t>
  </si>
  <si>
    <t>713141312R00</t>
  </si>
  <si>
    <t>Montáž tepelné izolace střech na plný podklad jednovrstvé, tloušťky do 160 mm na kotvy</t>
  </si>
  <si>
    <t>800-713</t>
  </si>
  <si>
    <t>28375464R</t>
  </si>
  <si>
    <t>deska izolační tepelně izol.; extrudovaný polystyren; povrch strukturovaný; rovná hrana; tl. 100,0 mm; součinitel tepelné vodivosti 0,036 W/mK; R = 2,564 m2K/W; obj. hmotnost 35,00 kg/m3</t>
  </si>
  <si>
    <t xml:space="preserve"> XPS : </t>
  </si>
  <si>
    <t>28375769.AR</t>
  </si>
  <si>
    <t>deska izolační EPS 200; pěnový polystyren; povrch hladký; součinitel tepelné vodivosti 0,034 W/mK; obj. hmotnost 30,00 kg/m3</t>
  </si>
  <si>
    <t>5,4*0,11*1,02</t>
  </si>
  <si>
    <t>48,0*0,11*1,02</t>
  </si>
  <si>
    <t>-0,28*36,05*0,11*1,02</t>
  </si>
  <si>
    <t>998713203R00</t>
  </si>
  <si>
    <t>Přesun hmot pro izolace tepelné v objektech výšky do 24 m</t>
  </si>
  <si>
    <t>762088113R00</t>
  </si>
  <si>
    <t>Zvláštní výkony zakrývání rozpracovaných tesařských konstrukcí těžkou plachtou na ochranu před srážkovou vodou, včetně odstranění 12 x 15 m</t>
  </si>
  <si>
    <t>800-762</t>
  </si>
  <si>
    <t>Zakrývání rozpracovaných tesařských konstrukcí těžkou plachtou na ochranu před srážkovou vodou.</t>
  </si>
  <si>
    <t>1</t>
  </si>
  <si>
    <t>762441112R00</t>
  </si>
  <si>
    <t>Obložení atiky montáž z dřevoštěpkových desek, 1 vrstva, šroubováním</t>
  </si>
  <si>
    <t>POL1_7</t>
  </si>
  <si>
    <t>0,28*36,05*2</t>
  </si>
  <si>
    <t xml:space="preserve">balk. dveře : </t>
  </si>
  <si>
    <t>0,25*1,0*4</t>
  </si>
  <si>
    <t>762441112RT1</t>
  </si>
  <si>
    <t>Obložení atiky s dodávkou dřevoštěpkových desek, tloušťky 15 mm, 1 vrstva, upevněním šroubováním</t>
  </si>
  <si>
    <t>60726123R</t>
  </si>
  <si>
    <t>deska dřevoštěpková třívrstvá pro prostředí vlhké; strana broušená; hrana pero/drážka; tl = 25,0 mm</t>
  </si>
  <si>
    <t>36,05*0,1*1,15</t>
  </si>
  <si>
    <t>0,28*36,05*1,15</t>
  </si>
  <si>
    <t>0,25*1,0*4*1,15</t>
  </si>
  <si>
    <t>998762203R00</t>
  </si>
  <si>
    <t>Přesun hmot pro konstrukce tesařské v objektech výšky do 24 m</t>
  </si>
  <si>
    <t>K/301</t>
  </si>
  <si>
    <t>D + M okapnice hydroizolace Pz poplastovaný plech r.š. 300mm, kompletně dle výpisu klempířských výrobků - 3. etapa</t>
  </si>
  <si>
    <t xml:space="preserve">m     </t>
  </si>
  <si>
    <t>K/302</t>
  </si>
  <si>
    <t>D + M oplechování soklu terasy z TiZn plechu r.š. 400+50mm, kompletně dle výpisu klempířských výrobků - 3. etapa</t>
  </si>
  <si>
    <t>K/303</t>
  </si>
  <si>
    <t>D + M deštˇové odpadní potrubí  z TiZn plechu D125, kompletně dle výpisu klempířských výrobků - 3. etapa</t>
  </si>
  <si>
    <t>K/304</t>
  </si>
  <si>
    <t>D + M okapnice hydroizolace Pz poplastovaný plech r.š. 250mm, kompletně dle výpisu klempířských výrobků - 3. etapa</t>
  </si>
  <si>
    <t>K/305</t>
  </si>
  <si>
    <t>D + M krycí oplechování čela zateplení střechy Pz poplastovaný plech r.š. 260mm, kompletně dle výpisu klempířských výrobků - 3. etapa</t>
  </si>
  <si>
    <t>K/306</t>
  </si>
  <si>
    <t>D + M oplechování soklu terasy z TiZn plechu r.š. 340+50mm, kompletně dle výpisu klempířských výrobků - 3. etapa</t>
  </si>
  <si>
    <t>998764203R00</t>
  </si>
  <si>
    <t>Přesun hmot pro konstrukce klempířské v objektech výšky do 24 m</t>
  </si>
  <si>
    <t>800-764</t>
  </si>
  <si>
    <t>ZS/301</t>
  </si>
  <si>
    <t>D + M Okrajový profil v místě betonových dlaždic, kompletně dle výkresu výrobky zámečnické - 3. etapa</t>
  </si>
  <si>
    <t>ZS/302</t>
  </si>
  <si>
    <t>D + M Ocelové venkovní schodiště, kompletně dle výkresu výrobky zámečnické - 3. etapa</t>
  </si>
  <si>
    <t>kg</t>
  </si>
  <si>
    <t>ZS/351</t>
  </si>
  <si>
    <t>D + M Repase a úpravy stávajícího zábradlí, kompletně dle výkresu výrobky zámečnické - 3. etapa</t>
  </si>
  <si>
    <t>ZS/TZ301</t>
  </si>
  <si>
    <t>Demontáž stávajícího schodiště - odvoz a likvidace, kompletně dle TZ</t>
  </si>
  <si>
    <t>998767203R00</t>
  </si>
  <si>
    <t>Přesun hmot pro kovové stavební doplňk. konstrukce v objektech výšky do 24 m</t>
  </si>
  <si>
    <t>800-767</t>
  </si>
  <si>
    <t>P/301</t>
  </si>
  <si>
    <t>D + M Otevřená kruhová tvarovka, kompletně dle výkresu výrobky plastové - 3. etapa</t>
  </si>
  <si>
    <t>P/302</t>
  </si>
  <si>
    <t>D + M Chrlič s bitumenovou manžetou, kompletně dle výkresu výrobky plastové - 3. etapa</t>
  </si>
  <si>
    <t>771575107RX</t>
  </si>
  <si>
    <t>Montáž podlah keram., včetně dodávky lepidla , penetrace a spárovací hmoty - parametry dle Skladeb podlah</t>
  </si>
  <si>
    <t>5976230T2</t>
  </si>
  <si>
    <t>Dlaždice - Dle STANDARTU - typ 2</t>
  </si>
  <si>
    <t>0,25*1,0*1,15*4</t>
  </si>
  <si>
    <t>998771203R00</t>
  </si>
  <si>
    <t>Přesun hmot pro podlahy z dlaždic v objektech výšky do 24 m</t>
  </si>
  <si>
    <t>800-771</t>
  </si>
  <si>
    <t>979011111R00</t>
  </si>
  <si>
    <t>Svislá doprava suti a vybouraných hmot za prvé podlaží nad nebo pod základním podlažím</t>
  </si>
  <si>
    <t>Přesun suti</t>
  </si>
  <si>
    <t>POL8_</t>
  </si>
  <si>
    <t xml:space="preserve">Demontážní hmotnosti z položek s pořadovými čísly: : </t>
  </si>
  <si>
    <t xml:space="preserve">16,17,18,19,20,21,22, : </t>
  </si>
  <si>
    <t>Součet: : 12,39147</t>
  </si>
  <si>
    <t>979011121R00</t>
  </si>
  <si>
    <t>Svislá doprava suti a vybouraných hmot příplatek za každé další podlaží</t>
  </si>
  <si>
    <t>Součet: : 4,08919</t>
  </si>
  <si>
    <t>979081111R00</t>
  </si>
  <si>
    <t>Odvoz suti a vybouraných hmot na skládku Odvoz suti a vybour.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</si>
  <si>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</si>
  <si>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</si>
  <si>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</si>
  <si>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Součet: : 297,39528</t>
  </si>
  <si>
    <t>979082111R00</t>
  </si>
  <si>
    <t>Vnitrostaveništní doprava suti a vybouraných hmot Vnitrostaveništní doprava suti do 10 m</t>
  </si>
  <si>
    <t>Včetně případného složení na staveništní deponii.</t>
  </si>
  <si>
    <t>979082121R00</t>
  </si>
  <si>
    <t>Vnitrostaveništní doprava suti a vybouraných hmot Příplatek k vnitrost. dopravě suti za dalších 5 m</t>
  </si>
  <si>
    <t>Součet: : 61,95735</t>
  </si>
  <si>
    <t>979990107R00</t>
  </si>
  <si>
    <t>Poplatek za skládku směs betonu,cihel a dřeva</t>
  </si>
  <si>
    <t>REKAPITULACE  NÁKLADŮ</t>
  </si>
  <si>
    <t>1. Technologická  část</t>
  </si>
  <si>
    <t>2. Stavební část</t>
  </si>
  <si>
    <t xml:space="preserve">     </t>
  </si>
  <si>
    <t>Stavební část a technologie celkem</t>
  </si>
  <si>
    <t xml:space="preserve">  </t>
  </si>
  <si>
    <t>3. Vedlejší a ostatní náklady</t>
  </si>
  <si>
    <t>Celkem bez DPH (1. + 2. + 3.)</t>
  </si>
  <si>
    <t>D P H</t>
  </si>
  <si>
    <t xml:space="preserve">21 % technologie                 </t>
  </si>
  <si>
    <t>21 % stavební část</t>
  </si>
  <si>
    <t>21 % VN</t>
  </si>
  <si>
    <t xml:space="preserve">NÁKLADY  CELKEM                         </t>
  </si>
  <si>
    <t>Medicoproject s.r.o</t>
  </si>
  <si>
    <t>SO 01 - 3. ETAPA</t>
  </si>
  <si>
    <t>Rekonstrukce budovy F - 3. etapa - terasy v 1.np a 2. np</t>
  </si>
  <si>
    <t xml:space="preserve"> Celkem bez DPH :</t>
  </si>
  <si>
    <t>Součet :</t>
  </si>
  <si>
    <t>hod</t>
  </si>
  <si>
    <t>Vakuování systému</t>
  </si>
  <si>
    <t>Kontrola těsnosti a pevnosti spojů Cu potrubí přetlakem tlakovou zkouškou pomocí dusíku</t>
  </si>
  <si>
    <t>Komplexní zkoušky, uvedení do provozu</t>
  </si>
  <si>
    <t>Inženýrská koordinační činnost</t>
  </si>
  <si>
    <t>Přesun hmot (% z ceny montáže)</t>
  </si>
  <si>
    <t>Dopravné (% z ceny materiálu)</t>
  </si>
  <si>
    <t>12.201</t>
  </si>
  <si>
    <t>Montážní materiál k z.č.12</t>
  </si>
  <si>
    <t>12.200</t>
  </si>
  <si>
    <t>12.09-12.199</t>
  </si>
  <si>
    <t>Prohlídka na stavbě, stanovení rozsahu prací, možnosti odpojení jednotlivých zařízení, koordinace s investorem a navazujícími profesemi</t>
  </si>
  <si>
    <t>12.08</t>
  </si>
  <si>
    <t>bm</t>
  </si>
  <si>
    <t xml:space="preserve">Krycí lišta z pozinkového plechu včetně tvarovek pro vedení Cu potrubí, kabeláže; 230x120, včetně upínacího systému </t>
  </si>
  <si>
    <t>12.07</t>
  </si>
  <si>
    <t xml:space="preserve">Svařování Cu potrubí bude prováděno pod ochrannou atmosférou inertního plynu (např. dusík). </t>
  </si>
  <si>
    <t>Cu potrubí v exteriéru bude opatřeno ochrannou páskou a bude vedeno v ocelovém žlabu</t>
  </si>
  <si>
    <t>Cu potrubí 10/16</t>
  </si>
  <si>
    <t>Předizolované chladivové potrubí včetně izolace:</t>
  </si>
  <si>
    <t>12.06</t>
  </si>
  <si>
    <t>Doplnění chladiva R410a do systému</t>
  </si>
  <si>
    <t>12.05</t>
  </si>
  <si>
    <t>Odsátí chladiva ze systémů přímého chlazení - Provedení při demontáži ze stávajícího místa a při demontáži z dočasného místa</t>
  </si>
  <si>
    <t>12.04</t>
  </si>
  <si>
    <t>Veškeré demontáže jsou včetně ekologické likvidace</t>
  </si>
  <si>
    <t>Opětovná montáž 1 ks venkovní kondenzační jednotky přímého chlazení včetně Cu potrubí</t>
  </si>
  <si>
    <t>12.03</t>
  </si>
  <si>
    <t>Přepojení 1 ks venkovní kondenzační jednotky včetně Cu potrubí na dočasné místo</t>
  </si>
  <si>
    <t>12.02</t>
  </si>
  <si>
    <t>Demontáž 1 ks venkovní kondenzační jednotky přímého chlazení včetně Cu potrubí po hranici střešního pláště</t>
  </si>
  <si>
    <t>12.01</t>
  </si>
  <si>
    <t>ETAPA 3 - Terasy v 1.NP a v 2.NP</t>
  </si>
  <si>
    <t>Kč</t>
  </si>
  <si>
    <t>Popis</t>
  </si>
  <si>
    <t>Pozice</t>
  </si>
  <si>
    <t>M.J.</t>
  </si>
  <si>
    <t>Součástí dodávky je i příprava na komplexní zkoušky a provedení komplexních zkoušek. Součástí dodávky zařízení a systémů, které to vyžadují, je i zaškolení obsluhy a údržby.</t>
  </si>
  <si>
    <t xml:space="preserve">Součástí každé dodávky je i funkční odzkoušení jednotlivých částí zařízení a zařízení jako celku - individuální zkoušky v rámci jednotlivých profesí samostatně. </t>
  </si>
  <si>
    <t xml:space="preserve">zaměnit stejným nebo vyšším standardem. Veškerá zařízení a dodávky budou dokompletovány, nainstalovány či přikotveny a propojeny tak, aby byly při předání plně funkční. </t>
  </si>
  <si>
    <t xml:space="preserve">Technické specifikace obsažené v projektové dokumentaci udávají technický standard stavby, jednotlivých výrobků a materiálů a je možné je po dohodě s investorem a projektantem 
</t>
  </si>
  <si>
    <t xml:space="preserve">Projektová dokumentace byla vypracována podle ČSN, vyhlášek a zákonů platných v době jejího předání objednateli. Dodavatel VZT provede kontrolu kusů jednotlivých pozic. </t>
  </si>
  <si>
    <t>AV Praha, fyzikální ústav</t>
  </si>
  <si>
    <t>Název zakázky :</t>
  </si>
  <si>
    <t xml:space="preserve">Celkem   </t>
  </si>
  <si>
    <t xml:space="preserve">"znovupřipojení KJ" 5   </t>
  </si>
  <si>
    <t xml:space="preserve">Ukončení vodič izolovaný do 10 mm2 v rozváděči nebo na přístroji   </t>
  </si>
  <si>
    <t>741130005</t>
  </si>
  <si>
    <t>741</t>
  </si>
  <si>
    <t xml:space="preserve">"KJ - F111/1" 1   </t>
  </si>
  <si>
    <t xml:space="preserve">Demontáž kabelu silového z rozvodnice průřezu žil  do 10 mm2 se zachováním funkčnosti   </t>
  </si>
  <si>
    <t>741213843</t>
  </si>
  <si>
    <t xml:space="preserve">ELE pro VZT   </t>
  </si>
  <si>
    <t>3D15-V</t>
  </si>
  <si>
    <t xml:space="preserve">3.etapa - Terasy v 1.NP a 2.NP   </t>
  </si>
  <si>
    <t>3-D.1.5</t>
  </si>
  <si>
    <t>8</t>
  </si>
  <si>
    <t>7</t>
  </si>
  <si>
    <t>6</t>
  </si>
  <si>
    <t>5</t>
  </si>
  <si>
    <t>4</t>
  </si>
  <si>
    <t>3</t>
  </si>
  <si>
    <t>2</t>
  </si>
  <si>
    <t>Cena jednotková</t>
  </si>
  <si>
    <t>Množství celkem</t>
  </si>
  <si>
    <t>Kód položky</t>
  </si>
  <si>
    <t>KCN</t>
  </si>
  <si>
    <t>Č.</t>
  </si>
  <si>
    <t>13. 5. 2019</t>
  </si>
  <si>
    <t>Datum:</t>
  </si>
  <si>
    <t xml:space="preserve">Místo:   </t>
  </si>
  <si>
    <t>ing. Tomáš Bačík</t>
  </si>
  <si>
    <t xml:space="preserve">Zpracoval:   </t>
  </si>
  <si>
    <t xml:space="preserve">Zhotovitel:   </t>
  </si>
  <si>
    <t>Fyzikální ústav AV ČR, v.v.i., Na Slovance 1999/2, 182 21   Praha 8</t>
  </si>
  <si>
    <t xml:space="preserve">Objednatel:   </t>
  </si>
  <si>
    <t>AKTUALIZACE - září 2019</t>
  </si>
  <si>
    <t>Objekt:   3_etapa - Terasy v 1NP a 2NP</t>
  </si>
  <si>
    <t>Stavba:   Fyzikální ústav AV ČR v.v.i. - Rekonstrukce budovy „F“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</si>
  <si>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</si>
  <si>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</si>
  <si>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Provizorní přemístění rozvod technických plynů, kompletně dle TZ (výpomoce nezahrnuté v rozpočtu profese tech. plynů)</t>
  </si>
  <si>
    <t>NEOCEŇOVAT !</t>
  </si>
  <si>
    <t>Položkový soupis prací a dodávek - D.1.5 Zařízení silnoproudé elektrotechniky</t>
  </si>
  <si>
    <t>Položkový soupis prací a dodávek - D.2 - VZT</t>
  </si>
  <si>
    <t>0</t>
  </si>
  <si>
    <t>PS01 - 3. ETAPA -  D.2 Vzduchotechnika, chlazení</t>
  </si>
  <si>
    <t xml:space="preserve">  D1.1.-2. Architektonicko-stavební řešení                                      </t>
  </si>
  <si>
    <t xml:space="preserve">  D.1.5 Zařízení silnoproudé elektrotechniky</t>
  </si>
  <si>
    <r>
      <t xml:space="preserve"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       </t>
    </r>
    <r>
      <rPr>
        <b/>
        <sz val="9"/>
        <rFont val="Arial CE"/>
        <charset val="238"/>
      </rPr>
      <t>včetně zřízení venkovního lešení a výtahu pro dopravu materiálu a pracovníků dodavatele.</t>
    </r>
  </si>
  <si>
    <t>NEOCENOVAT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</si>
</sst>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"/>
    <numFmt numFmtId="165" formatCode="#,##0\ &quot;Kč&quot;"/>
    <numFmt numFmtId="166" formatCode="#,##0\ "/>
    <numFmt numFmtId="167" formatCode="d/mm"/>
    <numFmt numFmtId="168" formatCode="#,##0.0"/>
    <numFmt numFmtId="169" formatCode="#,##0.000;\-#,##0.000"/>
  </numFmts>
  <fonts count="77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.5"/>
      <color indexed="12"/>
      <name val="Arial CE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LinePrinter"/>
      <charset val="238"/>
    </font>
    <font>
      <sz val="8"/>
      <name val="MS Sans Serif"/>
      <charset val="1"/>
    </font>
    <font>
      <sz val="10"/>
      <name val="Arial"/>
      <family val="2"/>
    </font>
    <font>
      <sz val="8"/>
      <name val="MS Sans Serif"/>
      <family val="2"/>
      <charset val="238"/>
    </font>
    <font>
      <b/>
      <sz val="8"/>
      <color indexed="8"/>
      <name val="Arial CE"/>
      <family val="2"/>
      <charset val="238"/>
    </font>
    <font>
      <sz val="10"/>
      <name val="Courier"/>
      <family val="1"/>
      <charset val="238"/>
    </font>
    <font>
      <sz val="11"/>
      <color indexed="52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2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Arial CE"/>
      <family val="2"/>
      <charset val="238"/>
    </font>
    <font>
      <sz val="8"/>
      <color indexed="63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b/>
      <sz val="11"/>
      <color rgb="FFC00000"/>
      <name val="Arial"/>
      <family val="2"/>
      <charset val="238"/>
    </font>
    <font>
      <sz val="9"/>
      <color indexed="12"/>
      <name val="Arial CE"/>
      <charset val="238"/>
    </font>
    <font>
      <sz val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99"/>
        <b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20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6" applyNumberFormat="0" applyFill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20" borderId="47" applyNumberFormat="0" applyAlignment="0" applyProtection="0"/>
    <xf numFmtId="49" fontId="1" fillId="0" borderId="48" applyNumberFormat="0">
      <alignment vertical="center" wrapText="1"/>
    </xf>
    <xf numFmtId="0" fontId="35" fillId="0" borderId="49" applyNumberFormat="0" applyFill="0" applyAlignment="0" applyProtection="0"/>
    <xf numFmtId="0" fontId="36" fillId="0" borderId="50" applyNumberFormat="0" applyFill="0" applyAlignment="0" applyProtection="0"/>
    <xf numFmtId="0" fontId="37" fillId="0" borderId="5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52">
      <alignment horizontal="justify" vertical="center" wrapText="1"/>
      <protection locked="0"/>
    </xf>
    <xf numFmtId="0" fontId="41" fillId="0" borderId="0"/>
    <xf numFmtId="0" fontId="1" fillId="0" borderId="0"/>
    <xf numFmtId="0" fontId="22" fillId="0" borderId="0"/>
    <xf numFmtId="0" fontId="42" fillId="0" borderId="0"/>
    <xf numFmtId="0" fontId="43" fillId="0" borderId="0" applyAlignment="0">
      <alignment vertical="top"/>
      <protection locked="0"/>
    </xf>
    <xf numFmtId="0" fontId="44" fillId="0" borderId="0"/>
    <xf numFmtId="0" fontId="41" fillId="0" borderId="0"/>
    <xf numFmtId="0" fontId="43" fillId="0" borderId="0" applyAlignment="0">
      <alignment vertical="top"/>
      <protection locked="0"/>
    </xf>
    <xf numFmtId="0" fontId="41" fillId="0" borderId="0"/>
    <xf numFmtId="0" fontId="41" fillId="0" borderId="0"/>
    <xf numFmtId="0" fontId="45" fillId="0" borderId="0" applyAlignment="0">
      <alignment vertical="top"/>
      <protection locked="0"/>
    </xf>
    <xf numFmtId="0" fontId="42" fillId="0" borderId="0"/>
    <xf numFmtId="0" fontId="22" fillId="0" borderId="0"/>
    <xf numFmtId="0" fontId="16" fillId="0" borderId="53">
      <alignment horizontal="center" vertical="center" wrapText="1"/>
    </xf>
    <xf numFmtId="0" fontId="46" fillId="0" borderId="52" applyProtection="0">
      <alignment horizontal="justify" vertical="center" wrapText="1"/>
    </xf>
    <xf numFmtId="0" fontId="47" fillId="22" borderId="54" applyNumberFormat="0" applyFont="0" applyAlignment="0" applyProtection="0"/>
    <xf numFmtId="0" fontId="48" fillId="0" borderId="55" applyNumberFormat="0" applyFill="0" applyAlignment="0" applyProtection="0"/>
    <xf numFmtId="0" fontId="49" fillId="0" borderId="52">
      <alignment horizontal="left" vertical="center" wrapText="1" indent="1"/>
    </xf>
    <xf numFmtId="0" fontId="50" fillId="0" borderId="48">
      <alignment horizontal="left" vertical="center" wrapText="1"/>
    </xf>
    <xf numFmtId="0" fontId="51" fillId="0" borderId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1" borderId="56" applyNumberFormat="0" applyAlignment="0" applyProtection="0"/>
    <xf numFmtId="0" fontId="55" fillId="23" borderId="56" applyNumberFormat="0" applyAlignment="0" applyProtection="0"/>
    <xf numFmtId="0" fontId="56" fillId="23" borderId="57" applyNumberFormat="0" applyAlignment="0" applyProtection="0"/>
    <xf numFmtId="0" fontId="5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</cellStyleXfs>
  <cellXfs count="40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19" fillId="0" borderId="0" xfId="0" quotePrefix="1" applyNumberFormat="1" applyFont="1" applyBorder="1" applyAlignment="1">
      <alignment horizontal="left" vertical="top" wrapText="1"/>
    </xf>
    <xf numFmtId="0" fontId="21" fillId="0" borderId="0" xfId="2" applyFont="1" applyAlignment="1">
      <alignment horizontal="left"/>
    </xf>
    <xf numFmtId="165" fontId="22" fillId="0" borderId="0" xfId="2" applyNumberFormat="1" applyFont="1"/>
    <xf numFmtId="0" fontId="20" fillId="0" borderId="0" xfId="2"/>
    <xf numFmtId="0" fontId="2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24" fillId="0" borderId="23" xfId="2" applyFont="1" applyBorder="1" applyAlignment="1">
      <alignment horizontal="left"/>
    </xf>
    <xf numFmtId="0" fontId="22" fillId="0" borderId="0" xfId="2" applyFont="1"/>
    <xf numFmtId="3" fontId="20" fillId="0" borderId="0" xfId="2" applyNumberFormat="1"/>
    <xf numFmtId="3" fontId="20" fillId="0" borderId="0" xfId="2" applyNumberFormat="1" applyAlignment="1">
      <alignment horizontal="left"/>
    </xf>
    <xf numFmtId="0" fontId="24" fillId="0" borderId="1" xfId="2" applyFont="1" applyBorder="1" applyAlignment="1">
      <alignment horizontal="left"/>
    </xf>
    <xf numFmtId="3" fontId="27" fillId="0" borderId="0" xfId="2" applyNumberFormat="1" applyFont="1"/>
    <xf numFmtId="165" fontId="22" fillId="0" borderId="43" xfId="2" applyNumberFormat="1" applyFont="1" applyFill="1" applyBorder="1"/>
    <xf numFmtId="0" fontId="24" fillId="0" borderId="11" xfId="2" applyFont="1" applyBorder="1" applyAlignment="1">
      <alignment horizontal="left"/>
    </xf>
    <xf numFmtId="0" fontId="28" fillId="0" borderId="23" xfId="2" applyFont="1" applyBorder="1" applyAlignment="1">
      <alignment horizontal="left"/>
    </xf>
    <xf numFmtId="165" fontId="22" fillId="0" borderId="42" xfId="2" applyNumberFormat="1" applyFont="1" applyFill="1" applyBorder="1"/>
    <xf numFmtId="165" fontId="24" fillId="0" borderId="44" xfId="2" applyNumberFormat="1" applyFont="1" applyBorder="1"/>
    <xf numFmtId="165" fontId="24" fillId="0" borderId="42" xfId="2" applyNumberFormat="1" applyFont="1" applyBorder="1"/>
    <xf numFmtId="0" fontId="25" fillId="0" borderId="1" xfId="2" applyFont="1" applyBorder="1" applyAlignment="1"/>
    <xf numFmtId="165" fontId="22" fillId="0" borderId="43" xfId="2" applyNumberFormat="1" applyFont="1" applyBorder="1"/>
    <xf numFmtId="165" fontId="23" fillId="0" borderId="44" xfId="2" applyNumberFormat="1" applyFont="1" applyBorder="1"/>
    <xf numFmtId="165" fontId="26" fillId="0" borderId="0" xfId="2" applyNumberFormat="1" applyFont="1"/>
    <xf numFmtId="0" fontId="27" fillId="0" borderId="0" xfId="2" applyFont="1" applyAlignment="1">
      <alignment horizontal="left" indent="2"/>
    </xf>
    <xf numFmtId="14" fontId="22" fillId="0" borderId="0" xfId="2" applyNumberFormat="1" applyFont="1" applyAlignment="1">
      <alignment horizontal="left"/>
    </xf>
    <xf numFmtId="0" fontId="41" fillId="0" borderId="0" xfId="34"/>
    <xf numFmtId="166" fontId="58" fillId="0" borderId="0" xfId="39" applyNumberFormat="1" applyFont="1" applyBorder="1" applyAlignment="1">
      <alignment horizontal="center" vertical="center"/>
    </xf>
    <xf numFmtId="3" fontId="58" fillId="0" borderId="0" xfId="39" applyNumberFormat="1" applyFont="1" applyBorder="1" applyAlignment="1">
      <alignment horizontal="center" vertical="center"/>
    </xf>
    <xf numFmtId="166" fontId="58" fillId="0" borderId="0" xfId="39" applyNumberFormat="1" applyFont="1" applyBorder="1" applyAlignment="1">
      <alignment vertical="center"/>
    </xf>
    <xf numFmtId="3" fontId="59" fillId="28" borderId="0" xfId="47" applyNumberFormat="1" applyFont="1" applyFill="1" applyBorder="1" applyAlignment="1">
      <alignment horizontal="center" vertical="center"/>
    </xf>
    <xf numFmtId="3" fontId="60" fillId="28" borderId="0" xfId="47" applyNumberFormat="1" applyFont="1" applyFill="1" applyBorder="1" applyAlignment="1">
      <alignment horizontal="center" vertical="center"/>
    </xf>
    <xf numFmtId="167" fontId="61" fillId="28" borderId="0" xfId="47" applyNumberFormat="1" applyFont="1" applyFill="1" applyBorder="1" applyAlignment="1">
      <alignment horizontal="left" vertical="center"/>
    </xf>
    <xf numFmtId="167" fontId="60" fillId="28" borderId="0" xfId="47" applyNumberFormat="1" applyFont="1" applyFill="1" applyBorder="1" applyAlignment="1">
      <alignment horizontal="center" vertical="center"/>
    </xf>
    <xf numFmtId="3" fontId="62" fillId="0" borderId="0" xfId="47" applyNumberFormat="1" applyFont="1" applyBorder="1" applyAlignment="1">
      <alignment horizontal="center" vertical="center"/>
    </xf>
    <xf numFmtId="167" fontId="62" fillId="0" borderId="0" xfId="47" applyNumberFormat="1" applyFont="1" applyBorder="1" applyAlignment="1">
      <alignment horizontal="center" vertical="center"/>
    </xf>
    <xf numFmtId="167" fontId="62" fillId="0" borderId="0" xfId="47" applyNumberFormat="1" applyFont="1" applyBorder="1" applyAlignment="1">
      <alignment horizontal="left" vertical="center" wrapText="1"/>
    </xf>
    <xf numFmtId="3" fontId="62" fillId="0" borderId="58" xfId="47" applyNumberFormat="1" applyFont="1" applyBorder="1" applyAlignment="1">
      <alignment horizontal="center" vertical="center"/>
    </xf>
    <xf numFmtId="167" fontId="62" fillId="0" borderId="58" xfId="47" applyNumberFormat="1" applyFont="1" applyBorder="1" applyAlignment="1">
      <alignment horizontal="center" vertical="center"/>
    </xf>
    <xf numFmtId="166" fontId="62" fillId="0" borderId="58" xfId="39" applyNumberFormat="1" applyFont="1" applyBorder="1" applyAlignment="1">
      <alignment horizontal="center" vertical="center"/>
    </xf>
    <xf numFmtId="167" fontId="62" fillId="0" borderId="0" xfId="47" applyNumberFormat="1" applyFont="1" applyBorder="1" applyAlignment="1">
      <alignment horizontal="center" vertical="center" wrapText="1"/>
    </xf>
    <xf numFmtId="167" fontId="62" fillId="0" borderId="0" xfId="47" applyNumberFormat="1" applyFont="1" applyBorder="1" applyAlignment="1">
      <alignment vertical="center" wrapText="1"/>
    </xf>
    <xf numFmtId="167" fontId="62" fillId="0" borderId="0" xfId="47" applyNumberFormat="1" applyFont="1" applyBorder="1" applyAlignment="1">
      <alignment vertical="center"/>
    </xf>
    <xf numFmtId="166" fontId="62" fillId="28" borderId="0" xfId="39" applyNumberFormat="1" applyFont="1" applyFill="1" applyBorder="1" applyAlignment="1">
      <alignment horizontal="center" vertical="center"/>
    </xf>
    <xf numFmtId="3" fontId="62" fillId="28" borderId="0" xfId="47" applyNumberFormat="1" applyFont="1" applyFill="1" applyBorder="1" applyAlignment="1">
      <alignment horizontal="center" vertical="center"/>
    </xf>
    <xf numFmtId="167" fontId="62" fillId="28" borderId="0" xfId="47" applyNumberFormat="1" applyFont="1" applyFill="1" applyBorder="1" applyAlignment="1">
      <alignment horizontal="center" vertical="center"/>
    </xf>
    <xf numFmtId="167" fontId="63" fillId="28" borderId="0" xfId="47" applyNumberFormat="1" applyFont="1" applyFill="1" applyBorder="1" applyAlignment="1">
      <alignment horizontal="center" vertical="center"/>
    </xf>
    <xf numFmtId="167" fontId="63" fillId="28" borderId="0" xfId="47" applyNumberFormat="1" applyFont="1" applyFill="1" applyBorder="1" applyAlignment="1">
      <alignment horizontal="left" vertical="center"/>
    </xf>
    <xf numFmtId="166" fontId="62" fillId="0" borderId="0" xfId="39" applyNumberFormat="1" applyFont="1" applyBorder="1" applyAlignment="1">
      <alignment horizontal="center" vertical="center"/>
    </xf>
    <xf numFmtId="166" fontId="62" fillId="0" borderId="0" xfId="39" applyNumberFormat="1" applyFont="1" applyBorder="1" applyAlignment="1">
      <alignment vertical="center"/>
    </xf>
    <xf numFmtId="167" fontId="64" fillId="0" borderId="0" xfId="47" applyNumberFormat="1" applyFont="1" applyBorder="1" applyAlignment="1">
      <alignment horizontal="left" vertical="center"/>
    </xf>
    <xf numFmtId="167" fontId="65" fillId="0" borderId="0" xfId="47" applyNumberFormat="1" applyFont="1" applyBorder="1" applyAlignment="1">
      <alignment horizontal="left" vertical="center"/>
    </xf>
    <xf numFmtId="0" fontId="43" fillId="0" borderId="0" xfId="38" applyFont="1" applyAlignment="1">
      <alignment horizontal="left" vertical="top"/>
      <protection locked="0"/>
    </xf>
    <xf numFmtId="39" fontId="43" fillId="0" borderId="0" xfId="38" applyNumberFormat="1" applyAlignment="1">
      <alignment horizontal="right" vertical="top"/>
      <protection locked="0"/>
    </xf>
    <xf numFmtId="169" fontId="43" fillId="0" borderId="0" xfId="38" applyNumberFormat="1" applyAlignment="1">
      <alignment horizontal="right" vertical="top"/>
      <protection locked="0"/>
    </xf>
    <xf numFmtId="0" fontId="43" fillId="0" borderId="0" xfId="38" applyAlignment="1">
      <alignment horizontal="left" vertical="top" wrapText="1"/>
      <protection locked="0"/>
    </xf>
    <xf numFmtId="37" fontId="43" fillId="0" borderId="0" xfId="38" applyNumberFormat="1" applyAlignment="1">
      <alignment horizontal="right" vertical="top"/>
      <protection locked="0"/>
    </xf>
    <xf numFmtId="0" fontId="43" fillId="0" borderId="0" xfId="38" applyAlignment="1">
      <alignment horizontal="left" vertical="top"/>
      <protection locked="0"/>
    </xf>
    <xf numFmtId="39" fontId="66" fillId="0" borderId="0" xfId="38" applyNumberFormat="1" applyFont="1" applyAlignment="1">
      <alignment horizontal="right"/>
      <protection locked="0"/>
    </xf>
    <xf numFmtId="169" fontId="66" fillId="0" borderId="0" xfId="38" applyNumberFormat="1" applyFont="1" applyAlignment="1">
      <alignment horizontal="right"/>
      <protection locked="0"/>
    </xf>
    <xf numFmtId="0" fontId="66" fillId="0" borderId="0" xfId="38" applyFont="1" applyAlignment="1">
      <alignment horizontal="left" wrapText="1"/>
      <protection locked="0"/>
    </xf>
    <xf numFmtId="37" fontId="66" fillId="0" borderId="0" xfId="38" applyNumberFormat="1" applyFont="1" applyAlignment="1">
      <alignment horizontal="right"/>
      <protection locked="0"/>
    </xf>
    <xf numFmtId="39" fontId="67" fillId="0" borderId="0" xfId="38" applyNumberFormat="1" applyFont="1" applyAlignment="1">
      <alignment horizontal="right"/>
      <protection locked="0"/>
    </xf>
    <xf numFmtId="169" fontId="67" fillId="0" borderId="0" xfId="38" applyNumberFormat="1" applyFont="1" applyAlignment="1">
      <alignment horizontal="right"/>
      <protection locked="0"/>
    </xf>
    <xf numFmtId="0" fontId="67" fillId="0" borderId="0" xfId="38" applyFont="1" applyAlignment="1">
      <alignment horizontal="left" wrapText="1"/>
      <protection locked="0"/>
    </xf>
    <xf numFmtId="37" fontId="67" fillId="0" borderId="0" xfId="38" applyNumberFormat="1" applyFont="1" applyAlignment="1">
      <alignment horizontal="right"/>
      <protection locked="0"/>
    </xf>
    <xf numFmtId="169" fontId="16" fillId="0" borderId="52" xfId="38" applyNumberFormat="1" applyFont="1" applyBorder="1" applyAlignment="1">
      <alignment horizontal="right"/>
      <protection locked="0"/>
    </xf>
    <xf numFmtId="0" fontId="16" fillId="0" borderId="52" xfId="38" applyFont="1" applyBorder="1" applyAlignment="1">
      <alignment horizontal="left" wrapText="1"/>
      <protection locked="0"/>
    </xf>
    <xf numFmtId="37" fontId="16" fillId="0" borderId="52" xfId="38" applyNumberFormat="1" applyFont="1" applyBorder="1" applyAlignment="1">
      <alignment horizontal="right"/>
      <protection locked="0"/>
    </xf>
    <xf numFmtId="39" fontId="68" fillId="0" borderId="0" xfId="38" applyNumberFormat="1" applyFont="1" applyAlignment="1">
      <alignment horizontal="right"/>
      <protection locked="0"/>
    </xf>
    <xf numFmtId="169" fontId="68" fillId="0" borderId="0" xfId="38" applyNumberFormat="1" applyFont="1" applyAlignment="1">
      <alignment horizontal="right"/>
      <protection locked="0"/>
    </xf>
    <xf numFmtId="0" fontId="68" fillId="0" borderId="0" xfId="38" applyFont="1" applyAlignment="1">
      <alignment horizontal="left" wrapText="1"/>
      <protection locked="0"/>
    </xf>
    <xf numFmtId="37" fontId="68" fillId="0" borderId="0" xfId="38" applyNumberFormat="1" applyFont="1" applyAlignment="1">
      <alignment horizontal="right"/>
      <protection locked="0"/>
    </xf>
    <xf numFmtId="39" fontId="69" fillId="0" borderId="0" xfId="38" applyNumberFormat="1" applyFont="1" applyAlignment="1">
      <alignment horizontal="right"/>
      <protection locked="0"/>
    </xf>
    <xf numFmtId="169" fontId="69" fillId="0" borderId="0" xfId="38" applyNumberFormat="1" applyFont="1" applyAlignment="1">
      <alignment horizontal="right"/>
      <protection locked="0"/>
    </xf>
    <xf numFmtId="0" fontId="69" fillId="0" borderId="0" xfId="38" applyFont="1" applyAlignment="1">
      <alignment horizontal="left" wrapText="1"/>
      <protection locked="0"/>
    </xf>
    <xf numFmtId="37" fontId="69" fillId="0" borderId="0" xfId="38" applyNumberFormat="1" applyFont="1" applyAlignment="1">
      <alignment horizontal="right"/>
      <protection locked="0"/>
    </xf>
    <xf numFmtId="0" fontId="70" fillId="0" borderId="0" xfId="38" applyFont="1" applyAlignment="1" applyProtection="1">
      <alignment horizontal="left"/>
    </xf>
    <xf numFmtId="0" fontId="16" fillId="29" borderId="59" xfId="38" applyFont="1" applyFill="1" applyBorder="1" applyAlignment="1" applyProtection="1">
      <alignment horizontal="center" vertical="center" wrapText="1"/>
    </xf>
    <xf numFmtId="49" fontId="3" fillId="0" borderId="0" xfId="38" applyNumberFormat="1" applyFont="1" applyAlignment="1" applyProtection="1">
      <alignment horizontal="left" vertical="top"/>
    </xf>
    <xf numFmtId="0" fontId="3" fillId="0" borderId="0" xfId="38" applyFont="1" applyAlignment="1" applyProtection="1">
      <alignment horizontal="left"/>
    </xf>
    <xf numFmtId="169" fontId="3" fillId="0" borderId="0" xfId="38" applyNumberFormat="1" applyFont="1" applyAlignment="1" applyProtection="1">
      <alignment horizontal="right" vertical="top"/>
    </xf>
    <xf numFmtId="0" fontId="3" fillId="0" borderId="0" xfId="38" applyFont="1" applyAlignment="1" applyProtection="1">
      <alignment horizontal="left" vertical="top" wrapText="1"/>
    </xf>
    <xf numFmtId="39" fontId="70" fillId="0" borderId="0" xfId="38" applyNumberFormat="1" applyFont="1" applyAlignment="1" applyProtection="1">
      <alignment horizontal="right" vertical="top"/>
    </xf>
    <xf numFmtId="169" fontId="16" fillId="0" borderId="0" xfId="38" applyNumberFormat="1" applyFont="1" applyAlignment="1" applyProtection="1">
      <alignment horizontal="right" vertical="top"/>
    </xf>
    <xf numFmtId="0" fontId="16" fillId="0" borderId="0" xfId="38" applyFont="1" applyAlignment="1" applyProtection="1">
      <alignment horizontal="left" vertical="top" wrapText="1"/>
    </xf>
    <xf numFmtId="0" fontId="71" fillId="0" borderId="0" xfId="38" applyFont="1" applyAlignment="1" applyProtection="1">
      <alignment horizontal="left" vertical="top" wrapText="1"/>
    </xf>
    <xf numFmtId="37" fontId="71" fillId="0" borderId="0" xfId="38" applyNumberFormat="1" applyFont="1" applyAlignment="1" applyProtection="1">
      <alignment horizontal="right" vertical="top"/>
    </xf>
    <xf numFmtId="0" fontId="72" fillId="0" borderId="0" xfId="38" applyFont="1" applyAlignment="1" applyProtection="1">
      <alignment horizontal="left"/>
    </xf>
    <xf numFmtId="0" fontId="72" fillId="0" borderId="0" xfId="38" applyFont="1" applyAlignment="1" applyProtection="1">
      <alignment horizontal="left" vertical="center"/>
    </xf>
    <xf numFmtId="0" fontId="74" fillId="0" borderId="9" xfId="2" applyFont="1" applyBorder="1" applyAlignment="1">
      <alignment horizontal="left"/>
    </xf>
    <xf numFmtId="0" fontId="22" fillId="0" borderId="0" xfId="2" applyNumberFormat="1" applyFont="1" applyBorder="1" applyAlignment="1"/>
    <xf numFmtId="0" fontId="20" fillId="0" borderId="0" xfId="2" applyNumberFormat="1" applyAlignment="1"/>
    <xf numFmtId="165" fontId="22" fillId="0" borderId="62" xfId="2" applyNumberFormat="1" applyFont="1" applyFill="1" applyBorder="1"/>
    <xf numFmtId="0" fontId="22" fillId="0" borderId="4" xfId="2" applyFont="1" applyBorder="1" applyAlignment="1">
      <alignment horizontal="left"/>
    </xf>
    <xf numFmtId="165" fontId="22" fillId="0" borderId="4" xfId="2" applyNumberFormat="1" applyFont="1" applyBorder="1"/>
    <xf numFmtId="0" fontId="74" fillId="0" borderId="61" xfId="2" applyFont="1" applyBorder="1" applyAlignment="1">
      <alignment horizontal="left"/>
    </xf>
    <xf numFmtId="0" fontId="24" fillId="0" borderId="60" xfId="2" applyFont="1" applyBorder="1" applyAlignment="1">
      <alignment horizontal="left"/>
    </xf>
    <xf numFmtId="165" fontId="22" fillId="0" borderId="63" xfId="2" applyNumberFormat="1" applyFont="1" applyBorder="1"/>
    <xf numFmtId="0" fontId="25" fillId="0" borderId="64" xfId="2" applyFont="1" applyBorder="1" applyAlignment="1">
      <alignment horizontal="left"/>
    </xf>
    <xf numFmtId="165" fontId="22" fillId="0" borderId="63" xfId="2" applyNumberFormat="1" applyFont="1" applyFill="1" applyBorder="1"/>
    <xf numFmtId="0" fontId="25" fillId="0" borderId="65" xfId="2" applyFont="1" applyBorder="1" applyAlignment="1">
      <alignment horizontal="left"/>
    </xf>
    <xf numFmtId="165" fontId="22" fillId="0" borderId="66" xfId="2" applyNumberFormat="1" applyFont="1" applyFill="1" applyBorder="1"/>
    <xf numFmtId="0" fontId="25" fillId="0" borderId="60" xfId="2" applyFont="1" applyBorder="1" applyAlignment="1">
      <alignment horizontal="left"/>
    </xf>
    <xf numFmtId="0" fontId="25" fillId="0" borderId="64" xfId="2" applyFont="1" applyBorder="1" applyAlignment="1">
      <alignment horizontal="left" indent="10"/>
    </xf>
    <xf numFmtId="0" fontId="24" fillId="0" borderId="67" xfId="2" applyFont="1" applyBorder="1" applyAlignment="1"/>
    <xf numFmtId="0" fontId="25" fillId="0" borderId="67" xfId="2" applyFont="1" applyBorder="1" applyAlignment="1"/>
    <xf numFmtId="0" fontId="25" fillId="0" borderId="68" xfId="2" applyFont="1" applyBorder="1" applyAlignment="1"/>
    <xf numFmtId="165" fontId="22" fillId="0" borderId="69" xfId="2" applyNumberFormat="1" applyFont="1" applyBorder="1"/>
    <xf numFmtId="165" fontId="26" fillId="0" borderId="63" xfId="2" applyNumberFormat="1" applyFont="1" applyBorder="1"/>
    <xf numFmtId="165" fontId="74" fillId="0" borderId="42" xfId="2" applyNumberFormat="1" applyFont="1" applyFill="1" applyBorder="1"/>
    <xf numFmtId="165" fontId="74" fillId="0" borderId="45" xfId="2" applyNumberFormat="1" applyFont="1" applyFill="1" applyBorder="1"/>
    <xf numFmtId="0" fontId="25" fillId="0" borderId="3" xfId="2" applyFont="1" applyBorder="1" applyAlignment="1">
      <alignment horizontal="left"/>
    </xf>
    <xf numFmtId="0" fontId="11" fillId="0" borderId="0" xfId="0" applyFont="1"/>
    <xf numFmtId="0" fontId="16" fillId="30" borderId="39" xfId="0" applyFont="1" applyFill="1" applyBorder="1" applyAlignment="1">
      <alignment vertical="top"/>
    </xf>
    <xf numFmtId="49" fontId="16" fillId="30" borderId="40" xfId="0" applyNumberFormat="1" applyFont="1" applyFill="1" applyBorder="1" applyAlignment="1">
      <alignment vertical="top"/>
    </xf>
    <xf numFmtId="49" fontId="16" fillId="30" borderId="40" xfId="0" applyNumberFormat="1" applyFont="1" applyFill="1" applyBorder="1" applyAlignment="1">
      <alignment horizontal="left" vertical="top" wrapText="1"/>
    </xf>
    <xf numFmtId="0" fontId="16" fillId="30" borderId="40" xfId="0" applyFont="1" applyFill="1" applyBorder="1" applyAlignment="1">
      <alignment horizontal="center" vertical="top" shrinkToFit="1"/>
    </xf>
    <xf numFmtId="164" fontId="16" fillId="30" borderId="40" xfId="0" applyNumberFormat="1" applyFont="1" applyFill="1" applyBorder="1" applyAlignment="1">
      <alignment vertical="top" shrinkToFit="1"/>
    </xf>
    <xf numFmtId="4" fontId="16" fillId="30" borderId="40" xfId="0" applyNumberFormat="1" applyFont="1" applyFill="1" applyBorder="1" applyAlignment="1" applyProtection="1">
      <alignment vertical="top" shrinkToFit="1"/>
      <protection locked="0"/>
    </xf>
    <xf numFmtId="4" fontId="16" fillId="30" borderId="40" xfId="0" applyNumberFormat="1" applyFont="1" applyFill="1" applyBorder="1" applyAlignment="1">
      <alignment vertical="top" shrinkToFit="1"/>
    </xf>
    <xf numFmtId="0" fontId="16" fillId="30" borderId="0" xfId="0" applyFont="1" applyFill="1" applyBorder="1" applyAlignment="1">
      <alignment vertical="top"/>
    </xf>
    <xf numFmtId="49" fontId="16" fillId="30" borderId="0" xfId="0" applyNumberFormat="1" applyFont="1" applyFill="1" applyBorder="1" applyAlignment="1">
      <alignment vertical="top"/>
    </xf>
    <xf numFmtId="39" fontId="16" fillId="31" borderId="52" xfId="38" applyNumberFormat="1" applyFont="1" applyFill="1" applyBorder="1" applyAlignment="1">
      <alignment horizontal="right"/>
      <protection locked="0"/>
    </xf>
    <xf numFmtId="39" fontId="75" fillId="0" borderId="70" xfId="41" applyNumberFormat="1" applyFont="1" applyBorder="1" applyAlignment="1" applyProtection="1">
      <alignment horizontal="right"/>
    </xf>
    <xf numFmtId="167" fontId="76" fillId="0" borderId="58" xfId="47" applyNumberFormat="1" applyFont="1" applyBorder="1" applyAlignment="1">
      <alignment horizontal="center" vertical="center"/>
    </xf>
    <xf numFmtId="3" fontId="76" fillId="0" borderId="58" xfId="47" applyNumberFormat="1" applyFont="1" applyBorder="1" applyAlignment="1">
      <alignment horizontal="center" vertical="center"/>
    </xf>
    <xf numFmtId="167" fontId="60" fillId="28" borderId="71" xfId="47" applyNumberFormat="1" applyFont="1" applyFill="1" applyBorder="1" applyAlignment="1">
      <alignment horizontal="center" vertical="center"/>
    </xf>
    <xf numFmtId="167" fontId="61" fillId="28" borderId="72" xfId="47" applyNumberFormat="1" applyFont="1" applyFill="1" applyBorder="1" applyAlignment="1">
      <alignment horizontal="left" vertical="center"/>
    </xf>
    <xf numFmtId="3" fontId="60" fillId="28" borderId="72" xfId="47" applyNumberFormat="1" applyFont="1" applyFill="1" applyBorder="1" applyAlignment="1">
      <alignment horizontal="center" vertical="center"/>
    </xf>
    <xf numFmtId="3" fontId="59" fillId="28" borderId="72" xfId="47" applyNumberFormat="1" applyFont="1" applyFill="1" applyBorder="1" applyAlignment="1">
      <alignment horizontal="center" vertical="center"/>
    </xf>
    <xf numFmtId="167" fontId="62" fillId="0" borderId="48" xfId="47" applyNumberFormat="1" applyFont="1" applyBorder="1" applyAlignment="1">
      <alignment horizontal="left" vertical="center" wrapText="1"/>
    </xf>
    <xf numFmtId="167" fontId="62" fillId="0" borderId="48" xfId="47" applyNumberFormat="1" applyFont="1" applyBorder="1" applyAlignment="1">
      <alignment horizontal="center" vertical="center"/>
    </xf>
    <xf numFmtId="3" fontId="62" fillId="0" borderId="48" xfId="47" applyNumberFormat="1" applyFont="1" applyBorder="1" applyAlignment="1">
      <alignment horizontal="center" vertical="center"/>
    </xf>
    <xf numFmtId="3" fontId="62" fillId="31" borderId="48" xfId="47" applyNumberFormat="1" applyFont="1" applyFill="1" applyBorder="1" applyAlignment="1">
      <alignment horizontal="center" vertical="center"/>
    </xf>
    <xf numFmtId="166" fontId="58" fillId="0" borderId="48" xfId="39" applyNumberFormat="1" applyFont="1" applyBorder="1" applyAlignment="1">
      <alignment horizontal="center" vertical="center"/>
    </xf>
    <xf numFmtId="168" fontId="62" fillId="31" borderId="48" xfId="47" applyNumberFormat="1" applyFont="1" applyFill="1" applyBorder="1" applyAlignment="1">
      <alignment horizontal="center" vertical="center"/>
    </xf>
    <xf numFmtId="16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Fill="1" applyBorder="1" applyAlignment="1">
      <alignment vertical="top" shrinkToFit="1"/>
    </xf>
    <xf numFmtId="4" fontId="16" fillId="0" borderId="41" xfId="0" applyNumberFormat="1" applyFont="1" applyFill="1" applyBorder="1" applyAlignment="1">
      <alignment vertical="top" shrinkToFit="1"/>
    </xf>
    <xf numFmtId="4" fontId="16" fillId="0" borderId="0" xfId="0" applyNumberFormat="1" applyFont="1" applyFill="1" applyBorder="1" applyAlignment="1">
      <alignment vertical="top" shrinkToFit="1"/>
    </xf>
    <xf numFmtId="0" fontId="16" fillId="0" borderId="0" xfId="0" applyFont="1" applyFill="1"/>
    <xf numFmtId="0" fontId="0" fillId="0" borderId="0" xfId="0" applyFill="1"/>
    <xf numFmtId="0" fontId="18" fillId="0" borderId="0" xfId="0" applyNumberFormat="1" applyFont="1" applyFill="1" applyAlignment="1">
      <alignment wrapText="1"/>
    </xf>
    <xf numFmtId="3" fontId="62" fillId="0" borderId="48" xfId="47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18" xfId="0" applyBorder="1" applyAlignment="1">
      <alignment vertical="top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7" fillId="30" borderId="18" xfId="0" applyNumberFormat="1" applyFont="1" applyFill="1" applyBorder="1" applyAlignment="1">
      <alignment horizontal="left" vertical="top" wrapText="1"/>
    </xf>
    <xf numFmtId="0" fontId="17" fillId="30" borderId="18" xfId="0" applyNumberFormat="1" applyFont="1" applyFill="1" applyBorder="1" applyAlignment="1">
      <alignment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73" fillId="0" borderId="0" xfId="38" applyFont="1" applyAlignment="1" applyProtection="1">
      <alignment horizontal="center" vertical="center"/>
    </xf>
    <xf numFmtId="3" fontId="23" fillId="28" borderId="72" xfId="47" applyNumberFormat="1" applyFont="1" applyFill="1" applyBorder="1" applyAlignment="1">
      <alignment horizontal="right" vertical="center"/>
    </xf>
    <xf numFmtId="3" fontId="23" fillId="28" borderId="73" xfId="47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</cellXfs>
  <cellStyles count="66">
    <cellStyle name="20 % – Zvýraznění1 2" xfId="3" xr:uid="{00000000-0005-0000-0000-000000000000}"/>
    <cellStyle name="20 % – Zvýraznění2 2" xfId="4" xr:uid="{00000000-0005-0000-0000-000001000000}"/>
    <cellStyle name="20 % – Zvýraznění3 2" xfId="5" xr:uid="{00000000-0005-0000-0000-000002000000}"/>
    <cellStyle name="20 % – Zvýraznění4 2" xfId="6" xr:uid="{00000000-0005-0000-0000-000003000000}"/>
    <cellStyle name="20 % – Zvýraznění5 2" xfId="7" xr:uid="{00000000-0005-0000-0000-000004000000}"/>
    <cellStyle name="20 % – Zvýraznění6 2" xfId="8" xr:uid="{00000000-0005-0000-0000-000005000000}"/>
    <cellStyle name="40 % – Zvýraznění1 2" xfId="9" xr:uid="{00000000-0005-0000-0000-000006000000}"/>
    <cellStyle name="40 % – Zvýraznění2 2" xfId="10" xr:uid="{00000000-0005-0000-0000-000007000000}"/>
    <cellStyle name="40 % – Zvýraznění3 2" xfId="11" xr:uid="{00000000-0005-0000-0000-000008000000}"/>
    <cellStyle name="40 % – Zvýraznění4 2" xfId="12" xr:uid="{00000000-0005-0000-0000-000009000000}"/>
    <cellStyle name="40 % – Zvýraznění5 2" xfId="13" xr:uid="{00000000-0005-0000-0000-00000A000000}"/>
    <cellStyle name="40 % – Zvýraznění6 2" xfId="14" xr:uid="{00000000-0005-0000-0000-00000B000000}"/>
    <cellStyle name="60 % – Zvýraznění1 2" xfId="15" xr:uid="{00000000-0005-0000-0000-00000C000000}"/>
    <cellStyle name="60 % – Zvýraznění2 2" xfId="16" xr:uid="{00000000-0005-0000-0000-00000D000000}"/>
    <cellStyle name="60 % – Zvýraznění3 2" xfId="17" xr:uid="{00000000-0005-0000-0000-00000E000000}"/>
    <cellStyle name="60 % – Zvýraznění4 2" xfId="18" xr:uid="{00000000-0005-0000-0000-00000F000000}"/>
    <cellStyle name="60 % – Zvýraznění5 2" xfId="19" xr:uid="{00000000-0005-0000-0000-000010000000}"/>
    <cellStyle name="60 % – Zvýraznění6 2" xfId="20" xr:uid="{00000000-0005-0000-0000-000011000000}"/>
    <cellStyle name="Celkem 2" xfId="21" xr:uid="{00000000-0005-0000-0000-000012000000}"/>
    <cellStyle name="Excel Built-in Normal" xfId="22" xr:uid="{00000000-0005-0000-0000-000013000000}"/>
    <cellStyle name="Hypertextový odkaz 2" xfId="23" xr:uid="{00000000-0005-0000-0000-000014000000}"/>
    <cellStyle name="Chybně 2" xfId="24" xr:uid="{00000000-0005-0000-0000-000015000000}"/>
    <cellStyle name="Kontrolní buňka 2" xfId="25" xr:uid="{00000000-0005-0000-0000-000016000000}"/>
    <cellStyle name="MřížkaNormální" xfId="26" xr:uid="{00000000-0005-0000-0000-000017000000}"/>
    <cellStyle name="Nadpis 1 2" xfId="27" xr:uid="{00000000-0005-0000-0000-000018000000}"/>
    <cellStyle name="Nadpis 2 2" xfId="28" xr:uid="{00000000-0005-0000-0000-000019000000}"/>
    <cellStyle name="Nadpis 3 2" xfId="29" xr:uid="{00000000-0005-0000-0000-00001A000000}"/>
    <cellStyle name="Nadpis 4 2" xfId="30" xr:uid="{00000000-0005-0000-0000-00001B000000}"/>
    <cellStyle name="Název 2" xfId="31" xr:uid="{00000000-0005-0000-0000-00001C000000}"/>
    <cellStyle name="Neutrální 2" xfId="32" xr:uid="{00000000-0005-0000-0000-00001D000000}"/>
    <cellStyle name="normal" xfId="33" xr:uid="{00000000-0005-0000-0000-00001E000000}"/>
    <cellStyle name="Normální" xfId="0" builtinId="0"/>
    <cellStyle name="Normální 10" xfId="34" xr:uid="{00000000-0005-0000-0000-000020000000}"/>
    <cellStyle name="Normální 11" xfId="35" xr:uid="{00000000-0005-0000-0000-000021000000}"/>
    <cellStyle name="Normální 12" xfId="36" xr:uid="{00000000-0005-0000-0000-000022000000}"/>
    <cellStyle name="Normální 13" xfId="37" xr:uid="{00000000-0005-0000-0000-000023000000}"/>
    <cellStyle name="Normální 14" xfId="38" xr:uid="{00000000-0005-0000-0000-000024000000}"/>
    <cellStyle name="normální 2" xfId="1" xr:uid="{00000000-0005-0000-0000-000025000000}"/>
    <cellStyle name="Normální 2 2" xfId="39" xr:uid="{00000000-0005-0000-0000-000026000000}"/>
    <cellStyle name="normální 2 3" xfId="40" xr:uid="{00000000-0005-0000-0000-000027000000}"/>
    <cellStyle name="normální 3" xfId="2" xr:uid="{00000000-0005-0000-0000-000028000000}"/>
    <cellStyle name="normální 4" xfId="41" xr:uid="{00000000-0005-0000-0000-000029000000}"/>
    <cellStyle name="normální 5" xfId="42" xr:uid="{00000000-0005-0000-0000-00002A000000}"/>
    <cellStyle name="normální 6" xfId="43" xr:uid="{00000000-0005-0000-0000-00002B000000}"/>
    <cellStyle name="normální 7" xfId="44" xr:uid="{00000000-0005-0000-0000-00002C000000}"/>
    <cellStyle name="normální 8" xfId="45" xr:uid="{00000000-0005-0000-0000-00002D000000}"/>
    <cellStyle name="normální 9" xfId="46" xr:uid="{00000000-0005-0000-0000-00002E000000}"/>
    <cellStyle name="Podhlavička" xfId="47" xr:uid="{00000000-0005-0000-0000-00002F000000}"/>
    <cellStyle name="popis polozky" xfId="48" xr:uid="{00000000-0005-0000-0000-000030000000}"/>
    <cellStyle name="Poznámka 2" xfId="49" xr:uid="{00000000-0005-0000-0000-000031000000}"/>
    <cellStyle name="Propojená buňka 2" xfId="50" xr:uid="{00000000-0005-0000-0000-000032000000}"/>
    <cellStyle name="R_text" xfId="51" xr:uid="{00000000-0005-0000-0000-000033000000}"/>
    <cellStyle name="R_type" xfId="52" xr:uid="{00000000-0005-0000-0000-000034000000}"/>
    <cellStyle name="rozpočet" xfId="53" xr:uid="{00000000-0005-0000-0000-000035000000}"/>
    <cellStyle name="Správně 2" xfId="54" xr:uid="{00000000-0005-0000-0000-000036000000}"/>
    <cellStyle name="Text upozornění 2" xfId="55" xr:uid="{00000000-0005-0000-0000-000037000000}"/>
    <cellStyle name="Vstup 2" xfId="56" xr:uid="{00000000-0005-0000-0000-000038000000}"/>
    <cellStyle name="Výpočet 2" xfId="57" xr:uid="{00000000-0005-0000-0000-000039000000}"/>
    <cellStyle name="Výstup 2" xfId="58" xr:uid="{00000000-0005-0000-0000-00003A000000}"/>
    <cellStyle name="Vysvětlující text 2" xfId="59" xr:uid="{00000000-0005-0000-0000-00003B000000}"/>
    <cellStyle name="Zvýraznění 1 2" xfId="60" xr:uid="{00000000-0005-0000-0000-00003C000000}"/>
    <cellStyle name="Zvýraznění 2 2" xfId="61" xr:uid="{00000000-0005-0000-0000-00003D000000}"/>
    <cellStyle name="Zvýraznění 3 2" xfId="62" xr:uid="{00000000-0005-0000-0000-00003E000000}"/>
    <cellStyle name="Zvýraznění 4 2" xfId="63" xr:uid="{00000000-0005-0000-0000-00003F000000}"/>
    <cellStyle name="Zvýraznění 5 2" xfId="64" xr:uid="{00000000-0005-0000-0000-000040000000}"/>
    <cellStyle name="Zvýraznění 6 2" xfId="65" xr:uid="{00000000-0005-0000-0000-000041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11_2019/M/MEDICO/Praha%20-%20FUAV/8.%20etapa/8._etapa_-_rozpo&#269;et_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/Praha%20AV%20&#268;R/5.%20etapa%20-%20&#250;prava%20rozpo&#269;tu%205-2019/5.%20etapa%20-%20rozpo&#269;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/Praha%20AV%20&#268;R/1.%20etapa%20-%20&#250;prava%20rozpo&#269;tu%203-2019/1.%20etapa%20-%20rozpo&#269;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540\archiv_soubory\PRAHA%20-%20Fyzik&#225;ln&#237;%20&#250;stav%20AV%20&#268;R\CD%20s%20cenami%2006.03.2019%20PDF%20+%20V&#352;E%20EDITOVATELN&#201;\D%2005.ETAPA%20-%20P&#345;&#237;prava%20nov&#233;ho%20datov&#233;ho%20uzlu%20v%201.NP\5-D.4%20%20%20%20M&#283;&#345;en&#237;%20a%20regulace\5-D.4%20EDITOVATELN&#201;\5-D.4-301%20Rozpo&#269;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11_2019/M/MEDICO/Praha%20-%20FUAV/8-D.1.4_-_ROZPOCET_8A_AKTUALIZACE_-_z&#225;&#345;i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Polozky"/>
      <sheetName val="rekapitulace nákladů"/>
      <sheetName val="VON"/>
      <sheetName val="D.1.1"/>
      <sheetName val="D.1.4"/>
      <sheetName val="D.1.5"/>
      <sheetName val="D.1.6"/>
      <sheetName val="D.2"/>
    </sheetNames>
    <sheetDataSet>
      <sheetData sheetId="0" refreshError="1"/>
      <sheetData sheetId="1" refreshError="1"/>
      <sheetData sheetId="2"/>
      <sheetData sheetId="3"/>
      <sheetData sheetId="4"/>
      <sheetData sheetId="5">
        <row r="230">
          <cell r="H230">
            <v>243584.1704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Polozky"/>
      <sheetName val="rekapitulace nákladů"/>
      <sheetName val="VON"/>
      <sheetName val="D.1.1"/>
      <sheetName val="D.1.4"/>
      <sheetName val="D.1.5"/>
      <sheetName val="D.1.6"/>
      <sheetName val="D.2"/>
      <sheetName val="D.3"/>
      <sheetName val="D.4"/>
    </sheetNames>
    <sheetDataSet>
      <sheetData sheetId="0" refreshError="1"/>
      <sheetData sheetId="1" refreshError="1"/>
      <sheetData sheetId="2">
        <row r="31">
          <cell r="G31">
            <v>37134.43</v>
          </cell>
        </row>
      </sheetData>
      <sheetData sheetId="3">
        <row r="381">
          <cell r="G381">
            <v>171367.95</v>
          </cell>
        </row>
      </sheetData>
      <sheetData sheetId="4">
        <row r="30">
          <cell r="G30">
            <v>25524</v>
          </cell>
        </row>
      </sheetData>
      <sheetData sheetId="5">
        <row r="85">
          <cell r="H85">
            <v>45719.381999999998</v>
          </cell>
        </row>
      </sheetData>
      <sheetData sheetId="6">
        <row r="77">
          <cell r="J77">
            <v>339346.3</v>
          </cell>
        </row>
      </sheetData>
      <sheetData sheetId="7">
        <row r="47">
          <cell r="F47">
            <v>467448.94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nákladů"/>
      <sheetName val="Pokyny pro vyplnění"/>
      <sheetName val="Stavba"/>
      <sheetName val="VzorPolozky"/>
      <sheetName val="VON"/>
      <sheetName val="D.1.1"/>
      <sheetName val="D.1.5"/>
      <sheetName val="D.2"/>
    </sheetNames>
    <sheetDataSet>
      <sheetData sheetId="0" refreshError="1"/>
      <sheetData sheetId="1" refreshError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1132707.5600000003</v>
          </cell>
        </row>
        <row r="26">
          <cell r="G26">
            <v>237869</v>
          </cell>
        </row>
        <row r="29">
          <cell r="G29">
            <v>1370577</v>
          </cell>
          <cell r="J29" t="str">
            <v>CZK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krycí list_EU"/>
      <sheetName val="rekapitulace EU"/>
      <sheetName val="SP-položky"/>
    </sheetNames>
    <sheetDataSet>
      <sheetData sheetId="0" refreshError="1"/>
      <sheetData sheetId="1">
        <row r="7">
          <cell r="G7">
            <v>0</v>
          </cell>
        </row>
        <row r="31">
          <cell r="C31">
            <v>0</v>
          </cell>
        </row>
      </sheetData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Položky"/>
    </sheetNames>
    <sheetDataSet>
      <sheetData sheetId="0"/>
      <sheetData sheetId="1">
        <row r="12">
          <cell r="G12">
            <v>1797.5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F31-DA4F-455F-A3C3-155228D31D74}">
  <sheetPr>
    <tabColor theme="3" tint="0.39997558519241921"/>
  </sheetPr>
  <dimension ref="A1:G2"/>
  <sheetViews>
    <sheetView tabSelected="1" workbookViewId="0">
      <selection activeCell="B34" sqref="B34"/>
    </sheetView>
  </sheetViews>
  <sheetFormatPr defaultRowHeight="12.75"/>
  <sheetData>
    <row r="1" spans="1:7" ht="18.75" customHeight="1">
      <c r="A1" s="291" t="s">
        <v>500</v>
      </c>
    </row>
    <row r="2" spans="1:7" ht="65.25" customHeight="1">
      <c r="A2" s="324" t="s">
        <v>501</v>
      </c>
      <c r="B2" s="324"/>
      <c r="C2" s="324"/>
      <c r="D2" s="324"/>
      <c r="E2" s="324"/>
      <c r="F2" s="324"/>
      <c r="G2" s="324"/>
    </row>
  </sheetData>
  <mergeCells count="1">
    <mergeCell ref="A2:G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31"/>
  <sheetViews>
    <sheetView workbookViewId="0">
      <selection activeCell="A3" sqref="A3"/>
    </sheetView>
  </sheetViews>
  <sheetFormatPr defaultRowHeight="12.75"/>
  <cols>
    <col min="1" max="1" width="69.85546875" style="185" customWidth="1"/>
    <col min="2" max="2" width="17.28515625" style="182" customWidth="1"/>
    <col min="3" max="3" width="15.7109375" style="183" customWidth="1"/>
    <col min="4" max="4" width="52.140625" style="183" customWidth="1"/>
    <col min="5" max="5" width="10.140625" style="183" bestFit="1" customWidth="1"/>
    <col min="6" max="256" width="9.140625" style="183"/>
    <col min="257" max="257" width="69.85546875" style="183" customWidth="1"/>
    <col min="258" max="258" width="17.28515625" style="183" customWidth="1"/>
    <col min="259" max="259" width="15.7109375" style="183" customWidth="1"/>
    <col min="260" max="260" width="52.140625" style="183" customWidth="1"/>
    <col min="261" max="261" width="10.140625" style="183" bestFit="1" customWidth="1"/>
    <col min="262" max="512" width="9.140625" style="183"/>
    <col min="513" max="513" width="69.85546875" style="183" customWidth="1"/>
    <col min="514" max="514" width="17.28515625" style="183" customWidth="1"/>
    <col min="515" max="515" width="15.7109375" style="183" customWidth="1"/>
    <col min="516" max="516" width="52.140625" style="183" customWidth="1"/>
    <col min="517" max="517" width="10.140625" style="183" bestFit="1" customWidth="1"/>
    <col min="518" max="768" width="9.140625" style="183"/>
    <col min="769" max="769" width="69.85546875" style="183" customWidth="1"/>
    <col min="770" max="770" width="17.28515625" style="183" customWidth="1"/>
    <col min="771" max="771" width="15.7109375" style="183" customWidth="1"/>
    <col min="772" max="772" width="52.140625" style="183" customWidth="1"/>
    <col min="773" max="773" width="10.140625" style="183" bestFit="1" customWidth="1"/>
    <col min="774" max="1024" width="9.140625" style="183"/>
    <col min="1025" max="1025" width="69.85546875" style="183" customWidth="1"/>
    <col min="1026" max="1026" width="17.28515625" style="183" customWidth="1"/>
    <col min="1027" max="1027" width="15.7109375" style="183" customWidth="1"/>
    <col min="1028" max="1028" width="52.140625" style="183" customWidth="1"/>
    <col min="1029" max="1029" width="10.140625" style="183" bestFit="1" customWidth="1"/>
    <col min="1030" max="1280" width="9.140625" style="183"/>
    <col min="1281" max="1281" width="69.85546875" style="183" customWidth="1"/>
    <col min="1282" max="1282" width="17.28515625" style="183" customWidth="1"/>
    <col min="1283" max="1283" width="15.7109375" style="183" customWidth="1"/>
    <col min="1284" max="1284" width="52.140625" style="183" customWidth="1"/>
    <col min="1285" max="1285" width="10.140625" style="183" bestFit="1" customWidth="1"/>
    <col min="1286" max="1536" width="9.140625" style="183"/>
    <col min="1537" max="1537" width="69.85546875" style="183" customWidth="1"/>
    <col min="1538" max="1538" width="17.28515625" style="183" customWidth="1"/>
    <col min="1539" max="1539" width="15.7109375" style="183" customWidth="1"/>
    <col min="1540" max="1540" width="52.140625" style="183" customWidth="1"/>
    <col min="1541" max="1541" width="10.140625" style="183" bestFit="1" customWidth="1"/>
    <col min="1542" max="1792" width="9.140625" style="183"/>
    <col min="1793" max="1793" width="69.85546875" style="183" customWidth="1"/>
    <col min="1794" max="1794" width="17.28515625" style="183" customWidth="1"/>
    <col min="1795" max="1795" width="15.7109375" style="183" customWidth="1"/>
    <col min="1796" max="1796" width="52.140625" style="183" customWidth="1"/>
    <col min="1797" max="1797" width="10.140625" style="183" bestFit="1" customWidth="1"/>
    <col min="1798" max="2048" width="9.140625" style="183"/>
    <col min="2049" max="2049" width="69.85546875" style="183" customWidth="1"/>
    <col min="2050" max="2050" width="17.28515625" style="183" customWidth="1"/>
    <col min="2051" max="2051" width="15.7109375" style="183" customWidth="1"/>
    <col min="2052" max="2052" width="52.140625" style="183" customWidth="1"/>
    <col min="2053" max="2053" width="10.140625" style="183" bestFit="1" customWidth="1"/>
    <col min="2054" max="2304" width="9.140625" style="183"/>
    <col min="2305" max="2305" width="69.85546875" style="183" customWidth="1"/>
    <col min="2306" max="2306" width="17.28515625" style="183" customWidth="1"/>
    <col min="2307" max="2307" width="15.7109375" style="183" customWidth="1"/>
    <col min="2308" max="2308" width="52.140625" style="183" customWidth="1"/>
    <col min="2309" max="2309" width="10.140625" style="183" bestFit="1" customWidth="1"/>
    <col min="2310" max="2560" width="9.140625" style="183"/>
    <col min="2561" max="2561" width="69.85546875" style="183" customWidth="1"/>
    <col min="2562" max="2562" width="17.28515625" style="183" customWidth="1"/>
    <col min="2563" max="2563" width="15.7109375" style="183" customWidth="1"/>
    <col min="2564" max="2564" width="52.140625" style="183" customWidth="1"/>
    <col min="2565" max="2565" width="10.140625" style="183" bestFit="1" customWidth="1"/>
    <col min="2566" max="2816" width="9.140625" style="183"/>
    <col min="2817" max="2817" width="69.85546875" style="183" customWidth="1"/>
    <col min="2818" max="2818" width="17.28515625" style="183" customWidth="1"/>
    <col min="2819" max="2819" width="15.7109375" style="183" customWidth="1"/>
    <col min="2820" max="2820" width="52.140625" style="183" customWidth="1"/>
    <col min="2821" max="2821" width="10.140625" style="183" bestFit="1" customWidth="1"/>
    <col min="2822" max="3072" width="9.140625" style="183"/>
    <col min="3073" max="3073" width="69.85546875" style="183" customWidth="1"/>
    <col min="3074" max="3074" width="17.28515625" style="183" customWidth="1"/>
    <col min="3075" max="3075" width="15.7109375" style="183" customWidth="1"/>
    <col min="3076" max="3076" width="52.140625" style="183" customWidth="1"/>
    <col min="3077" max="3077" width="10.140625" style="183" bestFit="1" customWidth="1"/>
    <col min="3078" max="3328" width="9.140625" style="183"/>
    <col min="3329" max="3329" width="69.85546875" style="183" customWidth="1"/>
    <col min="3330" max="3330" width="17.28515625" style="183" customWidth="1"/>
    <col min="3331" max="3331" width="15.7109375" style="183" customWidth="1"/>
    <col min="3332" max="3332" width="52.140625" style="183" customWidth="1"/>
    <col min="3333" max="3333" width="10.140625" style="183" bestFit="1" customWidth="1"/>
    <col min="3334" max="3584" width="9.140625" style="183"/>
    <col min="3585" max="3585" width="69.85546875" style="183" customWidth="1"/>
    <col min="3586" max="3586" width="17.28515625" style="183" customWidth="1"/>
    <col min="3587" max="3587" width="15.7109375" style="183" customWidth="1"/>
    <col min="3588" max="3588" width="52.140625" style="183" customWidth="1"/>
    <col min="3589" max="3589" width="10.140625" style="183" bestFit="1" customWidth="1"/>
    <col min="3590" max="3840" width="9.140625" style="183"/>
    <col min="3841" max="3841" width="69.85546875" style="183" customWidth="1"/>
    <col min="3842" max="3842" width="17.28515625" style="183" customWidth="1"/>
    <col min="3843" max="3843" width="15.7109375" style="183" customWidth="1"/>
    <col min="3844" max="3844" width="52.140625" style="183" customWidth="1"/>
    <col min="3845" max="3845" width="10.140625" style="183" bestFit="1" customWidth="1"/>
    <col min="3846" max="4096" width="9.140625" style="183"/>
    <col min="4097" max="4097" width="69.85546875" style="183" customWidth="1"/>
    <col min="4098" max="4098" width="17.28515625" style="183" customWidth="1"/>
    <col min="4099" max="4099" width="15.7109375" style="183" customWidth="1"/>
    <col min="4100" max="4100" width="52.140625" style="183" customWidth="1"/>
    <col min="4101" max="4101" width="10.140625" style="183" bestFit="1" customWidth="1"/>
    <col min="4102" max="4352" width="9.140625" style="183"/>
    <col min="4353" max="4353" width="69.85546875" style="183" customWidth="1"/>
    <col min="4354" max="4354" width="17.28515625" style="183" customWidth="1"/>
    <col min="4355" max="4355" width="15.7109375" style="183" customWidth="1"/>
    <col min="4356" max="4356" width="52.140625" style="183" customWidth="1"/>
    <col min="4357" max="4357" width="10.140625" style="183" bestFit="1" customWidth="1"/>
    <col min="4358" max="4608" width="9.140625" style="183"/>
    <col min="4609" max="4609" width="69.85546875" style="183" customWidth="1"/>
    <col min="4610" max="4610" width="17.28515625" style="183" customWidth="1"/>
    <col min="4611" max="4611" width="15.7109375" style="183" customWidth="1"/>
    <col min="4612" max="4612" width="52.140625" style="183" customWidth="1"/>
    <col min="4613" max="4613" width="10.140625" style="183" bestFit="1" customWidth="1"/>
    <col min="4614" max="4864" width="9.140625" style="183"/>
    <col min="4865" max="4865" width="69.85546875" style="183" customWidth="1"/>
    <col min="4866" max="4866" width="17.28515625" style="183" customWidth="1"/>
    <col min="4867" max="4867" width="15.7109375" style="183" customWidth="1"/>
    <col min="4868" max="4868" width="52.140625" style="183" customWidth="1"/>
    <col min="4869" max="4869" width="10.140625" style="183" bestFit="1" customWidth="1"/>
    <col min="4870" max="5120" width="9.140625" style="183"/>
    <col min="5121" max="5121" width="69.85546875" style="183" customWidth="1"/>
    <col min="5122" max="5122" width="17.28515625" style="183" customWidth="1"/>
    <col min="5123" max="5123" width="15.7109375" style="183" customWidth="1"/>
    <col min="5124" max="5124" width="52.140625" style="183" customWidth="1"/>
    <col min="5125" max="5125" width="10.140625" style="183" bestFit="1" customWidth="1"/>
    <col min="5126" max="5376" width="9.140625" style="183"/>
    <col min="5377" max="5377" width="69.85546875" style="183" customWidth="1"/>
    <col min="5378" max="5378" width="17.28515625" style="183" customWidth="1"/>
    <col min="5379" max="5379" width="15.7109375" style="183" customWidth="1"/>
    <col min="5380" max="5380" width="52.140625" style="183" customWidth="1"/>
    <col min="5381" max="5381" width="10.140625" style="183" bestFit="1" customWidth="1"/>
    <col min="5382" max="5632" width="9.140625" style="183"/>
    <col min="5633" max="5633" width="69.85546875" style="183" customWidth="1"/>
    <col min="5634" max="5634" width="17.28515625" style="183" customWidth="1"/>
    <col min="5635" max="5635" width="15.7109375" style="183" customWidth="1"/>
    <col min="5636" max="5636" width="52.140625" style="183" customWidth="1"/>
    <col min="5637" max="5637" width="10.140625" style="183" bestFit="1" customWidth="1"/>
    <col min="5638" max="5888" width="9.140625" style="183"/>
    <col min="5889" max="5889" width="69.85546875" style="183" customWidth="1"/>
    <col min="5890" max="5890" width="17.28515625" style="183" customWidth="1"/>
    <col min="5891" max="5891" width="15.7109375" style="183" customWidth="1"/>
    <col min="5892" max="5892" width="52.140625" style="183" customWidth="1"/>
    <col min="5893" max="5893" width="10.140625" style="183" bestFit="1" customWidth="1"/>
    <col min="5894" max="6144" width="9.140625" style="183"/>
    <col min="6145" max="6145" width="69.85546875" style="183" customWidth="1"/>
    <col min="6146" max="6146" width="17.28515625" style="183" customWidth="1"/>
    <col min="6147" max="6147" width="15.7109375" style="183" customWidth="1"/>
    <col min="6148" max="6148" width="52.140625" style="183" customWidth="1"/>
    <col min="6149" max="6149" width="10.140625" style="183" bestFit="1" customWidth="1"/>
    <col min="6150" max="6400" width="9.140625" style="183"/>
    <col min="6401" max="6401" width="69.85546875" style="183" customWidth="1"/>
    <col min="6402" max="6402" width="17.28515625" style="183" customWidth="1"/>
    <col min="6403" max="6403" width="15.7109375" style="183" customWidth="1"/>
    <col min="6404" max="6404" width="52.140625" style="183" customWidth="1"/>
    <col min="6405" max="6405" width="10.140625" style="183" bestFit="1" customWidth="1"/>
    <col min="6406" max="6656" width="9.140625" style="183"/>
    <col min="6657" max="6657" width="69.85546875" style="183" customWidth="1"/>
    <col min="6658" max="6658" width="17.28515625" style="183" customWidth="1"/>
    <col min="6659" max="6659" width="15.7109375" style="183" customWidth="1"/>
    <col min="6660" max="6660" width="52.140625" style="183" customWidth="1"/>
    <col min="6661" max="6661" width="10.140625" style="183" bestFit="1" customWidth="1"/>
    <col min="6662" max="6912" width="9.140625" style="183"/>
    <col min="6913" max="6913" width="69.85546875" style="183" customWidth="1"/>
    <col min="6914" max="6914" width="17.28515625" style="183" customWidth="1"/>
    <col min="6915" max="6915" width="15.7109375" style="183" customWidth="1"/>
    <col min="6916" max="6916" width="52.140625" style="183" customWidth="1"/>
    <col min="6917" max="6917" width="10.140625" style="183" bestFit="1" customWidth="1"/>
    <col min="6918" max="7168" width="9.140625" style="183"/>
    <col min="7169" max="7169" width="69.85546875" style="183" customWidth="1"/>
    <col min="7170" max="7170" width="17.28515625" style="183" customWidth="1"/>
    <col min="7171" max="7171" width="15.7109375" style="183" customWidth="1"/>
    <col min="7172" max="7172" width="52.140625" style="183" customWidth="1"/>
    <col min="7173" max="7173" width="10.140625" style="183" bestFit="1" customWidth="1"/>
    <col min="7174" max="7424" width="9.140625" style="183"/>
    <col min="7425" max="7425" width="69.85546875" style="183" customWidth="1"/>
    <col min="7426" max="7426" width="17.28515625" style="183" customWidth="1"/>
    <col min="7427" max="7427" width="15.7109375" style="183" customWidth="1"/>
    <col min="7428" max="7428" width="52.140625" style="183" customWidth="1"/>
    <col min="7429" max="7429" width="10.140625" style="183" bestFit="1" customWidth="1"/>
    <col min="7430" max="7680" width="9.140625" style="183"/>
    <col min="7681" max="7681" width="69.85546875" style="183" customWidth="1"/>
    <col min="7682" max="7682" width="17.28515625" style="183" customWidth="1"/>
    <col min="7683" max="7683" width="15.7109375" style="183" customWidth="1"/>
    <col min="7684" max="7684" width="52.140625" style="183" customWidth="1"/>
    <col min="7685" max="7685" width="10.140625" style="183" bestFit="1" customWidth="1"/>
    <col min="7686" max="7936" width="9.140625" style="183"/>
    <col min="7937" max="7937" width="69.85546875" style="183" customWidth="1"/>
    <col min="7938" max="7938" width="17.28515625" style="183" customWidth="1"/>
    <col min="7939" max="7939" width="15.7109375" style="183" customWidth="1"/>
    <col min="7940" max="7940" width="52.140625" style="183" customWidth="1"/>
    <col min="7941" max="7941" width="10.140625" style="183" bestFit="1" customWidth="1"/>
    <col min="7942" max="8192" width="9.140625" style="183"/>
    <col min="8193" max="8193" width="69.85546875" style="183" customWidth="1"/>
    <col min="8194" max="8194" width="17.28515625" style="183" customWidth="1"/>
    <col min="8195" max="8195" width="15.7109375" style="183" customWidth="1"/>
    <col min="8196" max="8196" width="52.140625" style="183" customWidth="1"/>
    <col min="8197" max="8197" width="10.140625" style="183" bestFit="1" customWidth="1"/>
    <col min="8198" max="8448" width="9.140625" style="183"/>
    <col min="8449" max="8449" width="69.85546875" style="183" customWidth="1"/>
    <col min="8450" max="8450" width="17.28515625" style="183" customWidth="1"/>
    <col min="8451" max="8451" width="15.7109375" style="183" customWidth="1"/>
    <col min="8452" max="8452" width="52.140625" style="183" customWidth="1"/>
    <col min="8453" max="8453" width="10.140625" style="183" bestFit="1" customWidth="1"/>
    <col min="8454" max="8704" width="9.140625" style="183"/>
    <col min="8705" max="8705" width="69.85546875" style="183" customWidth="1"/>
    <col min="8706" max="8706" width="17.28515625" style="183" customWidth="1"/>
    <col min="8707" max="8707" width="15.7109375" style="183" customWidth="1"/>
    <col min="8708" max="8708" width="52.140625" style="183" customWidth="1"/>
    <col min="8709" max="8709" width="10.140625" style="183" bestFit="1" customWidth="1"/>
    <col min="8710" max="8960" width="9.140625" style="183"/>
    <col min="8961" max="8961" width="69.85546875" style="183" customWidth="1"/>
    <col min="8962" max="8962" width="17.28515625" style="183" customWidth="1"/>
    <col min="8963" max="8963" width="15.7109375" style="183" customWidth="1"/>
    <col min="8964" max="8964" width="52.140625" style="183" customWidth="1"/>
    <col min="8965" max="8965" width="10.140625" style="183" bestFit="1" customWidth="1"/>
    <col min="8966" max="9216" width="9.140625" style="183"/>
    <col min="9217" max="9217" width="69.85546875" style="183" customWidth="1"/>
    <col min="9218" max="9218" width="17.28515625" style="183" customWidth="1"/>
    <col min="9219" max="9219" width="15.7109375" style="183" customWidth="1"/>
    <col min="9220" max="9220" width="52.140625" style="183" customWidth="1"/>
    <col min="9221" max="9221" width="10.140625" style="183" bestFit="1" customWidth="1"/>
    <col min="9222" max="9472" width="9.140625" style="183"/>
    <col min="9473" max="9473" width="69.85546875" style="183" customWidth="1"/>
    <col min="9474" max="9474" width="17.28515625" style="183" customWidth="1"/>
    <col min="9475" max="9475" width="15.7109375" style="183" customWidth="1"/>
    <col min="9476" max="9476" width="52.140625" style="183" customWidth="1"/>
    <col min="9477" max="9477" width="10.140625" style="183" bestFit="1" customWidth="1"/>
    <col min="9478" max="9728" width="9.140625" style="183"/>
    <col min="9729" max="9729" width="69.85546875" style="183" customWidth="1"/>
    <col min="9730" max="9730" width="17.28515625" style="183" customWidth="1"/>
    <col min="9731" max="9731" width="15.7109375" style="183" customWidth="1"/>
    <col min="9732" max="9732" width="52.140625" style="183" customWidth="1"/>
    <col min="9733" max="9733" width="10.140625" style="183" bestFit="1" customWidth="1"/>
    <col min="9734" max="9984" width="9.140625" style="183"/>
    <col min="9985" max="9985" width="69.85546875" style="183" customWidth="1"/>
    <col min="9986" max="9986" width="17.28515625" style="183" customWidth="1"/>
    <col min="9987" max="9987" width="15.7109375" style="183" customWidth="1"/>
    <col min="9988" max="9988" width="52.140625" style="183" customWidth="1"/>
    <col min="9989" max="9989" width="10.140625" style="183" bestFit="1" customWidth="1"/>
    <col min="9990" max="10240" width="9.140625" style="183"/>
    <col min="10241" max="10241" width="69.85546875" style="183" customWidth="1"/>
    <col min="10242" max="10242" width="17.28515625" style="183" customWidth="1"/>
    <col min="10243" max="10243" width="15.7109375" style="183" customWidth="1"/>
    <col min="10244" max="10244" width="52.140625" style="183" customWidth="1"/>
    <col min="10245" max="10245" width="10.140625" style="183" bestFit="1" customWidth="1"/>
    <col min="10246" max="10496" width="9.140625" style="183"/>
    <col min="10497" max="10497" width="69.85546875" style="183" customWidth="1"/>
    <col min="10498" max="10498" width="17.28515625" style="183" customWidth="1"/>
    <col min="10499" max="10499" width="15.7109375" style="183" customWidth="1"/>
    <col min="10500" max="10500" width="52.140625" style="183" customWidth="1"/>
    <col min="10501" max="10501" width="10.140625" style="183" bestFit="1" customWidth="1"/>
    <col min="10502" max="10752" width="9.140625" style="183"/>
    <col min="10753" max="10753" width="69.85546875" style="183" customWidth="1"/>
    <col min="10754" max="10754" width="17.28515625" style="183" customWidth="1"/>
    <col min="10755" max="10755" width="15.7109375" style="183" customWidth="1"/>
    <col min="10756" max="10756" width="52.140625" style="183" customWidth="1"/>
    <col min="10757" max="10757" width="10.140625" style="183" bestFit="1" customWidth="1"/>
    <col min="10758" max="11008" width="9.140625" style="183"/>
    <col min="11009" max="11009" width="69.85546875" style="183" customWidth="1"/>
    <col min="11010" max="11010" width="17.28515625" style="183" customWidth="1"/>
    <col min="11011" max="11011" width="15.7109375" style="183" customWidth="1"/>
    <col min="11012" max="11012" width="52.140625" style="183" customWidth="1"/>
    <col min="11013" max="11013" width="10.140625" style="183" bestFit="1" customWidth="1"/>
    <col min="11014" max="11264" width="9.140625" style="183"/>
    <col min="11265" max="11265" width="69.85546875" style="183" customWidth="1"/>
    <col min="11266" max="11266" width="17.28515625" style="183" customWidth="1"/>
    <col min="11267" max="11267" width="15.7109375" style="183" customWidth="1"/>
    <col min="11268" max="11268" width="52.140625" style="183" customWidth="1"/>
    <col min="11269" max="11269" width="10.140625" style="183" bestFit="1" customWidth="1"/>
    <col min="11270" max="11520" width="9.140625" style="183"/>
    <col min="11521" max="11521" width="69.85546875" style="183" customWidth="1"/>
    <col min="11522" max="11522" width="17.28515625" style="183" customWidth="1"/>
    <col min="11523" max="11523" width="15.7109375" style="183" customWidth="1"/>
    <col min="11524" max="11524" width="52.140625" style="183" customWidth="1"/>
    <col min="11525" max="11525" width="10.140625" style="183" bestFit="1" customWidth="1"/>
    <col min="11526" max="11776" width="9.140625" style="183"/>
    <col min="11777" max="11777" width="69.85546875" style="183" customWidth="1"/>
    <col min="11778" max="11778" width="17.28515625" style="183" customWidth="1"/>
    <col min="11779" max="11779" width="15.7109375" style="183" customWidth="1"/>
    <col min="11780" max="11780" width="52.140625" style="183" customWidth="1"/>
    <col min="11781" max="11781" width="10.140625" style="183" bestFit="1" customWidth="1"/>
    <col min="11782" max="12032" width="9.140625" style="183"/>
    <col min="12033" max="12033" width="69.85546875" style="183" customWidth="1"/>
    <col min="12034" max="12034" width="17.28515625" style="183" customWidth="1"/>
    <col min="12035" max="12035" width="15.7109375" style="183" customWidth="1"/>
    <col min="12036" max="12036" width="52.140625" style="183" customWidth="1"/>
    <col min="12037" max="12037" width="10.140625" style="183" bestFit="1" customWidth="1"/>
    <col min="12038" max="12288" width="9.140625" style="183"/>
    <col min="12289" max="12289" width="69.85546875" style="183" customWidth="1"/>
    <col min="12290" max="12290" width="17.28515625" style="183" customWidth="1"/>
    <col min="12291" max="12291" width="15.7109375" style="183" customWidth="1"/>
    <col min="12292" max="12292" width="52.140625" style="183" customWidth="1"/>
    <col min="12293" max="12293" width="10.140625" style="183" bestFit="1" customWidth="1"/>
    <col min="12294" max="12544" width="9.140625" style="183"/>
    <col min="12545" max="12545" width="69.85546875" style="183" customWidth="1"/>
    <col min="12546" max="12546" width="17.28515625" style="183" customWidth="1"/>
    <col min="12547" max="12547" width="15.7109375" style="183" customWidth="1"/>
    <col min="12548" max="12548" width="52.140625" style="183" customWidth="1"/>
    <col min="12549" max="12549" width="10.140625" style="183" bestFit="1" customWidth="1"/>
    <col min="12550" max="12800" width="9.140625" style="183"/>
    <col min="12801" max="12801" width="69.85546875" style="183" customWidth="1"/>
    <col min="12802" max="12802" width="17.28515625" style="183" customWidth="1"/>
    <col min="12803" max="12803" width="15.7109375" style="183" customWidth="1"/>
    <col min="12804" max="12804" width="52.140625" style="183" customWidth="1"/>
    <col min="12805" max="12805" width="10.140625" style="183" bestFit="1" customWidth="1"/>
    <col min="12806" max="13056" width="9.140625" style="183"/>
    <col min="13057" max="13057" width="69.85546875" style="183" customWidth="1"/>
    <col min="13058" max="13058" width="17.28515625" style="183" customWidth="1"/>
    <col min="13059" max="13059" width="15.7109375" style="183" customWidth="1"/>
    <col min="13060" max="13060" width="52.140625" style="183" customWidth="1"/>
    <col min="13061" max="13061" width="10.140625" style="183" bestFit="1" customWidth="1"/>
    <col min="13062" max="13312" width="9.140625" style="183"/>
    <col min="13313" max="13313" width="69.85546875" style="183" customWidth="1"/>
    <col min="13314" max="13314" width="17.28515625" style="183" customWidth="1"/>
    <col min="13315" max="13315" width="15.7109375" style="183" customWidth="1"/>
    <col min="13316" max="13316" width="52.140625" style="183" customWidth="1"/>
    <col min="13317" max="13317" width="10.140625" style="183" bestFit="1" customWidth="1"/>
    <col min="13318" max="13568" width="9.140625" style="183"/>
    <col min="13569" max="13569" width="69.85546875" style="183" customWidth="1"/>
    <col min="13570" max="13570" width="17.28515625" style="183" customWidth="1"/>
    <col min="13571" max="13571" width="15.7109375" style="183" customWidth="1"/>
    <col min="13572" max="13572" width="52.140625" style="183" customWidth="1"/>
    <col min="13573" max="13573" width="10.140625" style="183" bestFit="1" customWidth="1"/>
    <col min="13574" max="13824" width="9.140625" style="183"/>
    <col min="13825" max="13825" width="69.85546875" style="183" customWidth="1"/>
    <col min="13826" max="13826" width="17.28515625" style="183" customWidth="1"/>
    <col min="13827" max="13827" width="15.7109375" style="183" customWidth="1"/>
    <col min="13828" max="13828" width="52.140625" style="183" customWidth="1"/>
    <col min="13829" max="13829" width="10.140625" style="183" bestFit="1" customWidth="1"/>
    <col min="13830" max="14080" width="9.140625" style="183"/>
    <col min="14081" max="14081" width="69.85546875" style="183" customWidth="1"/>
    <col min="14082" max="14082" width="17.28515625" style="183" customWidth="1"/>
    <col min="14083" max="14083" width="15.7109375" style="183" customWidth="1"/>
    <col min="14084" max="14084" width="52.140625" style="183" customWidth="1"/>
    <col min="14085" max="14085" width="10.140625" style="183" bestFit="1" customWidth="1"/>
    <col min="14086" max="14336" width="9.140625" style="183"/>
    <col min="14337" max="14337" width="69.85546875" style="183" customWidth="1"/>
    <col min="14338" max="14338" width="17.28515625" style="183" customWidth="1"/>
    <col min="14339" max="14339" width="15.7109375" style="183" customWidth="1"/>
    <col min="14340" max="14340" width="52.140625" style="183" customWidth="1"/>
    <col min="14341" max="14341" width="10.140625" style="183" bestFit="1" customWidth="1"/>
    <col min="14342" max="14592" width="9.140625" style="183"/>
    <col min="14593" max="14593" width="69.85546875" style="183" customWidth="1"/>
    <col min="14594" max="14594" width="17.28515625" style="183" customWidth="1"/>
    <col min="14595" max="14595" width="15.7109375" style="183" customWidth="1"/>
    <col min="14596" max="14596" width="52.140625" style="183" customWidth="1"/>
    <col min="14597" max="14597" width="10.140625" style="183" bestFit="1" customWidth="1"/>
    <col min="14598" max="14848" width="9.140625" style="183"/>
    <col min="14849" max="14849" width="69.85546875" style="183" customWidth="1"/>
    <col min="14850" max="14850" width="17.28515625" style="183" customWidth="1"/>
    <col min="14851" max="14851" width="15.7109375" style="183" customWidth="1"/>
    <col min="14852" max="14852" width="52.140625" style="183" customWidth="1"/>
    <col min="14853" max="14853" width="10.140625" style="183" bestFit="1" customWidth="1"/>
    <col min="14854" max="15104" width="9.140625" style="183"/>
    <col min="15105" max="15105" width="69.85546875" style="183" customWidth="1"/>
    <col min="15106" max="15106" width="17.28515625" style="183" customWidth="1"/>
    <col min="15107" max="15107" width="15.7109375" style="183" customWidth="1"/>
    <col min="15108" max="15108" width="52.140625" style="183" customWidth="1"/>
    <col min="15109" max="15109" width="10.140625" style="183" bestFit="1" customWidth="1"/>
    <col min="15110" max="15360" width="9.140625" style="183"/>
    <col min="15361" max="15361" width="69.85546875" style="183" customWidth="1"/>
    <col min="15362" max="15362" width="17.28515625" style="183" customWidth="1"/>
    <col min="15363" max="15363" width="15.7109375" style="183" customWidth="1"/>
    <col min="15364" max="15364" width="52.140625" style="183" customWidth="1"/>
    <col min="15365" max="15365" width="10.140625" style="183" bestFit="1" customWidth="1"/>
    <col min="15366" max="15616" width="9.140625" style="183"/>
    <col min="15617" max="15617" width="69.85546875" style="183" customWidth="1"/>
    <col min="15618" max="15618" width="17.28515625" style="183" customWidth="1"/>
    <col min="15619" max="15619" width="15.7109375" style="183" customWidth="1"/>
    <col min="15620" max="15620" width="52.140625" style="183" customWidth="1"/>
    <col min="15621" max="15621" width="10.140625" style="183" bestFit="1" customWidth="1"/>
    <col min="15622" max="15872" width="9.140625" style="183"/>
    <col min="15873" max="15873" width="69.85546875" style="183" customWidth="1"/>
    <col min="15874" max="15874" width="17.28515625" style="183" customWidth="1"/>
    <col min="15875" max="15875" width="15.7109375" style="183" customWidth="1"/>
    <col min="15876" max="15876" width="52.140625" style="183" customWidth="1"/>
    <col min="15877" max="15877" width="10.140625" style="183" bestFit="1" customWidth="1"/>
    <col min="15878" max="16128" width="9.140625" style="183"/>
    <col min="16129" max="16129" width="69.85546875" style="183" customWidth="1"/>
    <col min="16130" max="16130" width="17.28515625" style="183" customWidth="1"/>
    <col min="16131" max="16131" width="15.7109375" style="183" customWidth="1"/>
    <col min="16132" max="16132" width="52.140625" style="183" customWidth="1"/>
    <col min="16133" max="16133" width="10.140625" style="183" bestFit="1" customWidth="1"/>
    <col min="16134" max="16384" width="9.140625" style="183"/>
  </cols>
  <sheetData>
    <row r="1" spans="1:6" ht="18">
      <c r="A1" s="181" t="s">
        <v>403</v>
      </c>
    </row>
    <row r="2" spans="1:6" ht="15.75">
      <c r="A2" s="184" t="s">
        <v>418</v>
      </c>
    </row>
    <row r="3" spans="1:6" ht="13.5" thickBot="1">
      <c r="A3" s="272"/>
      <c r="B3" s="273"/>
    </row>
    <row r="4" spans="1:6" ht="15">
      <c r="A4" s="274" t="s">
        <v>404</v>
      </c>
      <c r="B4" s="288">
        <f>B6</f>
        <v>0</v>
      </c>
      <c r="C4" s="187"/>
    </row>
    <row r="5" spans="1:6" ht="15">
      <c r="A5" s="275"/>
      <c r="B5" s="276"/>
    </row>
    <row r="6" spans="1:6" ht="14.25">
      <c r="A6" s="277" t="s">
        <v>507</v>
      </c>
      <c r="B6" s="278">
        <f>SUM('D.2-VZT'!F37)</f>
        <v>0</v>
      </c>
      <c r="C6" s="188"/>
      <c r="D6" s="189"/>
    </row>
    <row r="7" spans="1:6" ht="15.75" thickBot="1">
      <c r="A7" s="279"/>
      <c r="B7" s="280"/>
      <c r="C7" s="188"/>
      <c r="D7" s="191"/>
    </row>
    <row r="8" spans="1:6" ht="15">
      <c r="A8" s="274" t="s">
        <v>405</v>
      </c>
      <c r="B8" s="288">
        <f>SUM(B10:B12)</f>
        <v>0</v>
      </c>
      <c r="C8" s="191"/>
      <c r="D8" s="188"/>
    </row>
    <row r="9" spans="1:6" ht="14.25">
      <c r="A9" s="281" t="s">
        <v>417</v>
      </c>
      <c r="B9" s="278"/>
      <c r="C9" s="188"/>
      <c r="D9" s="188"/>
    </row>
    <row r="10" spans="1:6" ht="14.25">
      <c r="A10" s="282" t="s">
        <v>508</v>
      </c>
      <c r="B10" s="278">
        <f>SUM('Krycí list Stavba'!G43)</f>
        <v>0</v>
      </c>
      <c r="C10" s="269"/>
      <c r="D10" s="270"/>
      <c r="E10" s="270"/>
    </row>
    <row r="11" spans="1:6" ht="14.25">
      <c r="A11" s="282" t="s">
        <v>509</v>
      </c>
      <c r="B11" s="278">
        <f>SUM('D.1.5-EL'!H19)</f>
        <v>0</v>
      </c>
      <c r="C11" s="188"/>
      <c r="D11" s="188"/>
      <c r="E11" s="188"/>
      <c r="F11" s="187"/>
    </row>
    <row r="12" spans="1:6" ht="14.25">
      <c r="A12" s="282"/>
      <c r="B12" s="278"/>
      <c r="C12" s="188"/>
      <c r="D12" s="188"/>
      <c r="E12" s="188"/>
      <c r="F12" s="187"/>
    </row>
    <row r="13" spans="1:6" ht="15" thickBot="1">
      <c r="A13" s="279" t="s">
        <v>406</v>
      </c>
      <c r="B13" s="280"/>
      <c r="C13" s="188"/>
      <c r="D13" s="188"/>
    </row>
    <row r="14" spans="1:6" ht="15.75" thickBot="1">
      <c r="A14" s="290" t="s">
        <v>407</v>
      </c>
      <c r="B14" s="271">
        <f>B8+B4</f>
        <v>0</v>
      </c>
      <c r="C14" s="188"/>
      <c r="D14" s="191"/>
    </row>
    <row r="15" spans="1:6" ht="18">
      <c r="A15" s="194" t="s">
        <v>408</v>
      </c>
      <c r="B15" s="195"/>
      <c r="C15" s="188"/>
      <c r="D15" s="188"/>
    </row>
    <row r="16" spans="1:6" ht="15">
      <c r="A16" s="268" t="s">
        <v>409</v>
      </c>
      <c r="B16" s="289">
        <f>SUM('Krycí list Stavba'!G42)</f>
        <v>0</v>
      </c>
      <c r="C16" s="188"/>
      <c r="D16" s="188"/>
    </row>
    <row r="17" spans="1:5" ht="15.75" thickBot="1">
      <c r="A17" s="190"/>
      <c r="B17" s="192"/>
      <c r="C17" s="188"/>
      <c r="D17" s="188"/>
    </row>
    <row r="18" spans="1:5" ht="15.75" thickBot="1">
      <c r="A18" s="193" t="s">
        <v>410</v>
      </c>
      <c r="B18" s="196">
        <f>B16+B14</f>
        <v>0</v>
      </c>
      <c r="C18" s="188"/>
      <c r="D18" s="188"/>
    </row>
    <row r="19" spans="1:5" ht="15">
      <c r="A19" s="186"/>
      <c r="B19" s="197"/>
      <c r="C19" s="188"/>
      <c r="D19" s="188"/>
    </row>
    <row r="20" spans="1:5" ht="15">
      <c r="A20" s="283" t="s">
        <v>411</v>
      </c>
      <c r="B20" s="276"/>
      <c r="C20" s="188"/>
      <c r="D20" s="188"/>
    </row>
    <row r="21" spans="1:5" ht="14.25">
      <c r="A21" s="284" t="s">
        <v>412</v>
      </c>
      <c r="B21" s="276">
        <f>B4*0.21</f>
        <v>0</v>
      </c>
      <c r="C21" s="188"/>
      <c r="D21" s="188"/>
    </row>
    <row r="22" spans="1:5" ht="14.25">
      <c r="A22" s="285" t="s">
        <v>413</v>
      </c>
      <c r="B22" s="286">
        <f>B8*0.21</f>
        <v>0</v>
      </c>
      <c r="C22" s="188"/>
      <c r="D22" s="188"/>
    </row>
    <row r="23" spans="1:5" ht="14.25">
      <c r="A23" s="284" t="s">
        <v>414</v>
      </c>
      <c r="B23" s="276">
        <f>B16*0.21</f>
        <v>0</v>
      </c>
      <c r="C23" s="188"/>
      <c r="D23" s="188"/>
    </row>
    <row r="24" spans="1:5" ht="14.25">
      <c r="A24" s="284"/>
      <c r="B24" s="276"/>
      <c r="C24" s="188"/>
      <c r="D24" s="188"/>
    </row>
    <row r="25" spans="1:5" ht="15">
      <c r="A25" s="283" t="s">
        <v>18</v>
      </c>
      <c r="B25" s="287">
        <f>SUM(B21:B23)</f>
        <v>0</v>
      </c>
      <c r="C25" s="188"/>
      <c r="D25" s="188"/>
    </row>
    <row r="26" spans="1:5" ht="15" thickBot="1">
      <c r="A26" s="198"/>
      <c r="B26" s="199"/>
      <c r="C26" s="188"/>
      <c r="D26" s="188"/>
    </row>
    <row r="27" spans="1:5" ht="16.5" thickBot="1">
      <c r="A27" s="193" t="s">
        <v>415</v>
      </c>
      <c r="B27" s="200">
        <f>B14+B16+B25</f>
        <v>0</v>
      </c>
      <c r="C27" s="201"/>
      <c r="D27" s="188"/>
      <c r="E27" s="202"/>
    </row>
    <row r="28" spans="1:5" ht="15">
      <c r="A28" s="203"/>
      <c r="B28" s="182" t="s">
        <v>416</v>
      </c>
      <c r="C28" s="202"/>
    </row>
    <row r="29" spans="1:5" ht="15">
      <c r="D29" s="202"/>
    </row>
    <row r="30" spans="1:5" ht="15">
      <c r="C30" s="202"/>
    </row>
    <row r="31" spans="1:5" ht="13.5" customHeight="1"/>
  </sheetData>
  <pageMargins left="1.4960629921259843" right="0.27559055118110237" top="1.4566929133858268" bottom="0.59055118110236227" header="0.19685039370078741" footer="0.1968503937007874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325" t="s">
        <v>6</v>
      </c>
      <c r="B1" s="325"/>
      <c r="C1" s="326"/>
      <c r="D1" s="325"/>
      <c r="E1" s="325"/>
      <c r="F1" s="325"/>
      <c r="G1" s="325"/>
    </row>
    <row r="2" spans="1:7" ht="24.95" customHeight="1">
      <c r="A2" s="49" t="s">
        <v>7</v>
      </c>
      <c r="B2" s="48"/>
      <c r="C2" s="327"/>
      <c r="D2" s="327"/>
      <c r="E2" s="327"/>
      <c r="F2" s="327"/>
      <c r="G2" s="328"/>
    </row>
    <row r="3" spans="1:7" ht="24.95" customHeight="1">
      <c r="A3" s="49" t="s">
        <v>8</v>
      </c>
      <c r="B3" s="48"/>
      <c r="C3" s="327"/>
      <c r="D3" s="327"/>
      <c r="E3" s="327"/>
      <c r="F3" s="327"/>
      <c r="G3" s="328"/>
    </row>
    <row r="4" spans="1:7" ht="24.95" customHeight="1">
      <c r="A4" s="49" t="s">
        <v>9</v>
      </c>
      <c r="B4" s="48"/>
      <c r="C4" s="327"/>
      <c r="D4" s="327"/>
      <c r="E4" s="327"/>
      <c r="F4" s="327"/>
      <c r="G4" s="328"/>
    </row>
    <row r="5" spans="1:7">
      <c r="B5" s="4"/>
      <c r="C5" s="5"/>
      <c r="D5" s="6"/>
    </row>
  </sheetData>
  <sheetProtection password="DD1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outlinePr summaryBelow="0"/>
    <pageSetUpPr fitToPage="1"/>
  </sheetPr>
  <dimension ref="A1:BH5000"/>
  <sheetViews>
    <sheetView workbookViewId="0">
      <pane ySplit="7" topLeftCell="A20" activePane="bottomLeft" state="frozen"/>
      <selection activeCell="I33" sqref="I33"/>
      <selection pane="bottomLeft" activeCell="AA13" sqref="AA13"/>
    </sheetView>
  </sheetViews>
  <sheetFormatPr defaultRowHeight="12.75" outlineLevelRow="1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338" t="s">
        <v>97</v>
      </c>
      <c r="B1" s="338"/>
      <c r="C1" s="338"/>
      <c r="D1" s="338"/>
      <c r="E1" s="338"/>
      <c r="F1" s="338"/>
      <c r="G1" s="338"/>
      <c r="AG1" t="s">
        <v>98</v>
      </c>
    </row>
    <row r="2" spans="1:60" ht="24.95" customHeight="1">
      <c r="A2" s="139" t="s">
        <v>7</v>
      </c>
      <c r="B2" s="48" t="s">
        <v>41</v>
      </c>
      <c r="C2" s="339" t="s">
        <v>42</v>
      </c>
      <c r="D2" s="340"/>
      <c r="E2" s="340"/>
      <c r="F2" s="340"/>
      <c r="G2" s="341"/>
      <c r="AG2" t="s">
        <v>99</v>
      </c>
    </row>
    <row r="3" spans="1:60" ht="24.95" customHeight="1">
      <c r="A3" s="139" t="s">
        <v>8</v>
      </c>
      <c r="B3" s="48" t="s">
        <v>57</v>
      </c>
      <c r="C3" s="339" t="s">
        <v>58</v>
      </c>
      <c r="D3" s="340"/>
      <c r="E3" s="340"/>
      <c r="F3" s="340"/>
      <c r="G3" s="341"/>
      <c r="AC3" s="121" t="s">
        <v>99</v>
      </c>
      <c r="AG3" t="s">
        <v>100</v>
      </c>
    </row>
    <row r="4" spans="1:60" ht="24.95" customHeight="1">
      <c r="A4" s="140" t="s">
        <v>9</v>
      </c>
      <c r="B4" s="141" t="s">
        <v>59</v>
      </c>
      <c r="C4" s="342" t="s">
        <v>60</v>
      </c>
      <c r="D4" s="343"/>
      <c r="E4" s="343"/>
      <c r="F4" s="343"/>
      <c r="G4" s="344"/>
      <c r="AG4" t="s">
        <v>101</v>
      </c>
    </row>
    <row r="5" spans="1:60">
      <c r="D5" s="10"/>
    </row>
    <row r="6" spans="1:60" ht="38.25">
      <c r="A6" s="143" t="s">
        <v>102</v>
      </c>
      <c r="B6" s="145" t="s">
        <v>103</v>
      </c>
      <c r="C6" s="145" t="s">
        <v>104</v>
      </c>
      <c r="D6" s="144" t="s">
        <v>105</v>
      </c>
      <c r="E6" s="143" t="s">
        <v>106</v>
      </c>
      <c r="F6" s="142" t="s">
        <v>107</v>
      </c>
      <c r="G6" s="143" t="s">
        <v>29</v>
      </c>
      <c r="H6" s="146" t="s">
        <v>30</v>
      </c>
      <c r="I6" s="146" t="s">
        <v>108</v>
      </c>
      <c r="J6" s="146" t="s">
        <v>31</v>
      </c>
      <c r="K6" s="146" t="s">
        <v>109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46" t="s">
        <v>116</v>
      </c>
      <c r="S6" s="146" t="s">
        <v>117</v>
      </c>
      <c r="T6" s="146" t="s">
        <v>118</v>
      </c>
      <c r="U6" s="146" t="s">
        <v>119</v>
      </c>
      <c r="V6" s="146" t="s">
        <v>120</v>
      </c>
      <c r="W6" s="146" t="s">
        <v>121</v>
      </c>
      <c r="X6" s="146" t="s">
        <v>122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>
      <c r="A8" s="158" t="s">
        <v>123</v>
      </c>
      <c r="B8" s="159" t="s">
        <v>95</v>
      </c>
      <c r="C8" s="173" t="s">
        <v>27</v>
      </c>
      <c r="D8" s="160"/>
      <c r="E8" s="161"/>
      <c r="F8" s="162"/>
      <c r="G8" s="162">
        <f>SUMIF(AG9:AG17,"&lt;&gt;NOR",G9:G17)</f>
        <v>0</v>
      </c>
      <c r="H8" s="162"/>
      <c r="I8" s="162">
        <f>SUM(I9:I17)</f>
        <v>0</v>
      </c>
      <c r="J8" s="162"/>
      <c r="K8" s="162">
        <f>SUM(K9:K17)</f>
        <v>36619.68</v>
      </c>
      <c r="L8" s="162"/>
      <c r="M8" s="162">
        <f>SUM(M9:M17)</f>
        <v>0</v>
      </c>
      <c r="N8" s="162"/>
      <c r="O8" s="162">
        <f>SUM(O9:O17)</f>
        <v>0</v>
      </c>
      <c r="P8" s="162"/>
      <c r="Q8" s="162">
        <f>SUM(Q9:Q17)</f>
        <v>0</v>
      </c>
      <c r="R8" s="162"/>
      <c r="S8" s="162"/>
      <c r="T8" s="163"/>
      <c r="U8" s="157"/>
      <c r="V8" s="157">
        <f>SUM(V9:V17)</f>
        <v>0</v>
      </c>
      <c r="W8" s="157"/>
      <c r="X8" s="157"/>
      <c r="AG8" t="s">
        <v>124</v>
      </c>
    </row>
    <row r="9" spans="1:60" outlineLevel="1">
      <c r="A9" s="164">
        <v>1</v>
      </c>
      <c r="B9" s="165" t="s">
        <v>125</v>
      </c>
      <c r="C9" s="174" t="s">
        <v>126</v>
      </c>
      <c r="D9" s="166" t="s">
        <v>127</v>
      </c>
      <c r="E9" s="167">
        <v>1</v>
      </c>
      <c r="F9" s="168">
        <v>0</v>
      </c>
      <c r="G9" s="169">
        <f>ROUND(E9*F9,2)</f>
        <v>0</v>
      </c>
      <c r="H9" s="168">
        <v>0</v>
      </c>
      <c r="I9" s="169">
        <f>ROUND(E9*H9,2)</f>
        <v>0</v>
      </c>
      <c r="J9" s="168">
        <v>12846.75</v>
      </c>
      <c r="K9" s="169">
        <f>ROUND(E9*J9,2)</f>
        <v>12846.75</v>
      </c>
      <c r="L9" s="169">
        <v>21</v>
      </c>
      <c r="M9" s="169">
        <f>G9*(1+L9/100)</f>
        <v>0</v>
      </c>
      <c r="N9" s="169">
        <v>0</v>
      </c>
      <c r="O9" s="169">
        <f>ROUND(E9*N9,2)</f>
        <v>0</v>
      </c>
      <c r="P9" s="169">
        <v>0</v>
      </c>
      <c r="Q9" s="169">
        <f>ROUND(E9*P9,2)</f>
        <v>0</v>
      </c>
      <c r="R9" s="169"/>
      <c r="S9" s="169" t="s">
        <v>128</v>
      </c>
      <c r="T9" s="170" t="s">
        <v>129</v>
      </c>
      <c r="U9" s="156">
        <v>0</v>
      </c>
      <c r="V9" s="156">
        <f>ROUND(E9*U9,2)</f>
        <v>0</v>
      </c>
      <c r="W9" s="156"/>
      <c r="X9" s="156" t="s">
        <v>130</v>
      </c>
      <c r="Y9" s="147"/>
      <c r="Z9" s="147"/>
      <c r="AA9" s="147"/>
      <c r="AB9" s="147"/>
      <c r="AC9" s="147"/>
      <c r="AD9" s="147"/>
      <c r="AE9" s="147"/>
      <c r="AF9" s="147"/>
      <c r="AG9" s="147" t="s">
        <v>131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48.75" customHeight="1" outlineLevel="1">
      <c r="A10" s="154"/>
      <c r="B10" s="155"/>
      <c r="C10" s="330" t="s">
        <v>510</v>
      </c>
      <c r="D10" s="331"/>
      <c r="E10" s="331"/>
      <c r="F10" s="331"/>
      <c r="G10" s="331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132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71" t="str">
        <f>C10</f>
        <v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       včetně zřízení venkovního lešení a výtahu pro dopravu materiálu a pracovníků dodavatele.</v>
      </c>
      <c r="BB10" s="147"/>
      <c r="BC10" s="147"/>
      <c r="BD10" s="147"/>
      <c r="BE10" s="147"/>
      <c r="BF10" s="147"/>
      <c r="BG10" s="147"/>
      <c r="BH10" s="147"/>
    </row>
    <row r="11" spans="1:60" outlineLevel="1">
      <c r="A11" s="154"/>
      <c r="B11" s="155"/>
      <c r="C11" s="332"/>
      <c r="D11" s="333"/>
      <c r="E11" s="333"/>
      <c r="F11" s="333"/>
      <c r="G11" s="333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133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>
      <c r="A12" s="164">
        <v>2</v>
      </c>
      <c r="B12" s="165" t="s">
        <v>134</v>
      </c>
      <c r="C12" s="174" t="s">
        <v>135</v>
      </c>
      <c r="D12" s="166" t="s">
        <v>127</v>
      </c>
      <c r="E12" s="167">
        <v>1</v>
      </c>
      <c r="F12" s="168">
        <v>0</v>
      </c>
      <c r="G12" s="169">
        <f>ROUND(E12*F12,2)</f>
        <v>0</v>
      </c>
      <c r="H12" s="168">
        <v>0</v>
      </c>
      <c r="I12" s="169">
        <f>ROUND(E12*H12,2)</f>
        <v>0</v>
      </c>
      <c r="J12" s="168">
        <v>19646.830000000002</v>
      </c>
      <c r="K12" s="169">
        <f>ROUND(E12*J12,2)</f>
        <v>19646.830000000002</v>
      </c>
      <c r="L12" s="169">
        <v>21</v>
      </c>
      <c r="M12" s="169">
        <f>G12*(1+L12/100)</f>
        <v>0</v>
      </c>
      <c r="N12" s="169">
        <v>0</v>
      </c>
      <c r="O12" s="169">
        <f>ROUND(E12*N12,2)</f>
        <v>0</v>
      </c>
      <c r="P12" s="169">
        <v>0</v>
      </c>
      <c r="Q12" s="169">
        <f>ROUND(E12*P12,2)</f>
        <v>0</v>
      </c>
      <c r="R12" s="169"/>
      <c r="S12" s="169" t="s">
        <v>128</v>
      </c>
      <c r="T12" s="170" t="s">
        <v>129</v>
      </c>
      <c r="U12" s="156">
        <v>0</v>
      </c>
      <c r="V12" s="156">
        <f>ROUND(E12*U12,2)</f>
        <v>0</v>
      </c>
      <c r="W12" s="156"/>
      <c r="X12" s="156" t="s">
        <v>130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33.75" outlineLevel="1">
      <c r="A13" s="154"/>
      <c r="B13" s="155"/>
      <c r="C13" s="330" t="s">
        <v>136</v>
      </c>
      <c r="D13" s="331"/>
      <c r="E13" s="331"/>
      <c r="F13" s="331"/>
      <c r="G13" s="331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132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71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3" s="147"/>
      <c r="BC13" s="147"/>
      <c r="BD13" s="147"/>
      <c r="BE13" s="147"/>
      <c r="BF13" s="147"/>
      <c r="BG13" s="147"/>
      <c r="BH13" s="147"/>
    </row>
    <row r="14" spans="1:60" outlineLevel="1">
      <c r="A14" s="154"/>
      <c r="B14" s="155"/>
      <c r="C14" s="332"/>
      <c r="D14" s="333"/>
      <c r="E14" s="333"/>
      <c r="F14" s="333"/>
      <c r="G14" s="333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133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64">
        <v>3</v>
      </c>
      <c r="B15" s="165" t="s">
        <v>137</v>
      </c>
      <c r="C15" s="174" t="s">
        <v>138</v>
      </c>
      <c r="D15" s="166" t="s">
        <v>127</v>
      </c>
      <c r="E15" s="167">
        <v>1</v>
      </c>
      <c r="F15" s="168">
        <v>0</v>
      </c>
      <c r="G15" s="169">
        <f>ROUND(E15*F15,2)</f>
        <v>0</v>
      </c>
      <c r="H15" s="168">
        <v>0</v>
      </c>
      <c r="I15" s="169">
        <f>ROUND(E15*H15,2)</f>
        <v>0</v>
      </c>
      <c r="J15" s="168">
        <v>4126.1000000000004</v>
      </c>
      <c r="K15" s="169">
        <f>ROUND(E15*J15,2)</f>
        <v>4126.1000000000004</v>
      </c>
      <c r="L15" s="169">
        <v>21</v>
      </c>
      <c r="M15" s="169">
        <f>G15*(1+L15/100)</f>
        <v>0</v>
      </c>
      <c r="N15" s="169">
        <v>0</v>
      </c>
      <c r="O15" s="169">
        <f>ROUND(E15*N15,2)</f>
        <v>0</v>
      </c>
      <c r="P15" s="169">
        <v>0</v>
      </c>
      <c r="Q15" s="169">
        <f>ROUND(E15*P15,2)</f>
        <v>0</v>
      </c>
      <c r="R15" s="169"/>
      <c r="S15" s="169" t="s">
        <v>128</v>
      </c>
      <c r="T15" s="170" t="s">
        <v>129</v>
      </c>
      <c r="U15" s="156">
        <v>0</v>
      </c>
      <c r="V15" s="156">
        <f>ROUND(E15*U15,2)</f>
        <v>0</v>
      </c>
      <c r="W15" s="156"/>
      <c r="X15" s="156" t="s">
        <v>130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131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>
      <c r="A16" s="154"/>
      <c r="B16" s="155"/>
      <c r="C16" s="330" t="s">
        <v>139</v>
      </c>
      <c r="D16" s="331"/>
      <c r="E16" s="331"/>
      <c r="F16" s="331"/>
      <c r="G16" s="331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71" t="str">
        <f>C16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332"/>
      <c r="D17" s="333"/>
      <c r="E17" s="333"/>
      <c r="F17" s="333"/>
      <c r="G17" s="333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7"/>
      <c r="Z17" s="147"/>
      <c r="AA17" s="147"/>
      <c r="AB17" s="147"/>
      <c r="AC17" s="147"/>
      <c r="AD17" s="147"/>
      <c r="AE17" s="147"/>
      <c r="AF17" s="147"/>
      <c r="AG17" s="147" t="s">
        <v>133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>
      <c r="A18" s="158" t="s">
        <v>123</v>
      </c>
      <c r="B18" s="159" t="s">
        <v>96</v>
      </c>
      <c r="C18" s="173" t="s">
        <v>28</v>
      </c>
      <c r="D18" s="160"/>
      <c r="E18" s="161"/>
      <c r="F18" s="162"/>
      <c r="G18" s="162">
        <f>SUMIF(AG19:AG29,"&lt;&gt;NOR",G19:G29)</f>
        <v>0</v>
      </c>
      <c r="H18" s="162"/>
      <c r="I18" s="162">
        <f>SUM(I19:I29)</f>
        <v>3462.16</v>
      </c>
      <c r="J18" s="162"/>
      <c r="K18" s="162">
        <f>SUM(K19:K29)</f>
        <v>18086.97</v>
      </c>
      <c r="L18" s="162"/>
      <c r="M18" s="162">
        <f>SUM(M19:M29)</f>
        <v>0</v>
      </c>
      <c r="N18" s="162"/>
      <c r="O18" s="162">
        <f>SUM(O19:O29)</f>
        <v>0</v>
      </c>
      <c r="P18" s="162"/>
      <c r="Q18" s="162">
        <f>SUM(Q19:Q29)</f>
        <v>0</v>
      </c>
      <c r="R18" s="162"/>
      <c r="S18" s="162"/>
      <c r="T18" s="163"/>
      <c r="U18" s="157"/>
      <c r="V18" s="157">
        <f>SUM(V19:V29)</f>
        <v>0</v>
      </c>
      <c r="W18" s="157"/>
      <c r="X18" s="157"/>
      <c r="AG18" t="s">
        <v>124</v>
      </c>
    </row>
    <row r="19" spans="1:60" outlineLevel="1">
      <c r="A19" s="164">
        <v>4</v>
      </c>
      <c r="B19" s="165" t="s">
        <v>140</v>
      </c>
      <c r="C19" s="174" t="s">
        <v>141</v>
      </c>
      <c r="D19" s="166" t="s">
        <v>142</v>
      </c>
      <c r="E19" s="167">
        <v>1</v>
      </c>
      <c r="F19" s="168">
        <v>0</v>
      </c>
      <c r="G19" s="169">
        <f>ROUND(E19*F19,2)</f>
        <v>0</v>
      </c>
      <c r="H19" s="168">
        <v>3462.16</v>
      </c>
      <c r="I19" s="169">
        <f>ROUND(E19*H19,2)</f>
        <v>3462.16</v>
      </c>
      <c r="J19" s="168">
        <v>3462.16</v>
      </c>
      <c r="K19" s="169">
        <f>ROUND(E19*J19,2)</f>
        <v>3462.16</v>
      </c>
      <c r="L19" s="169">
        <v>21</v>
      </c>
      <c r="M19" s="169">
        <f>G19*(1+L19/100)</f>
        <v>0</v>
      </c>
      <c r="N19" s="169">
        <v>0</v>
      </c>
      <c r="O19" s="169">
        <f>ROUND(E19*N19,2)</f>
        <v>0</v>
      </c>
      <c r="P19" s="169">
        <v>0</v>
      </c>
      <c r="Q19" s="169">
        <f>ROUND(E19*P19,2)</f>
        <v>0</v>
      </c>
      <c r="R19" s="169"/>
      <c r="S19" s="169" t="s">
        <v>143</v>
      </c>
      <c r="T19" s="170" t="s">
        <v>129</v>
      </c>
      <c r="U19" s="156">
        <v>0</v>
      </c>
      <c r="V19" s="156">
        <f>ROUND(E19*U19,2)</f>
        <v>0</v>
      </c>
      <c r="W19" s="156"/>
      <c r="X19" s="156" t="s">
        <v>144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145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54"/>
      <c r="B20" s="155"/>
      <c r="C20" s="336"/>
      <c r="D20" s="337"/>
      <c r="E20" s="337"/>
      <c r="F20" s="337"/>
      <c r="G20" s="337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47"/>
      <c r="Z20" s="147"/>
      <c r="AA20" s="147"/>
      <c r="AB20" s="147"/>
      <c r="AC20" s="147"/>
      <c r="AD20" s="147"/>
      <c r="AE20" s="147"/>
      <c r="AF20" s="147"/>
      <c r="AG20" s="147" t="s">
        <v>133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64">
        <v>5</v>
      </c>
      <c r="B21" s="165" t="s">
        <v>146</v>
      </c>
      <c r="C21" s="174" t="s">
        <v>147</v>
      </c>
      <c r="D21" s="166" t="s">
        <v>127</v>
      </c>
      <c r="E21" s="167">
        <v>1</v>
      </c>
      <c r="F21" s="168">
        <v>0</v>
      </c>
      <c r="G21" s="169">
        <f>ROUND(E21*F21,2)</f>
        <v>0</v>
      </c>
      <c r="H21" s="168">
        <v>0</v>
      </c>
      <c r="I21" s="169">
        <f>ROUND(E21*H21,2)</f>
        <v>0</v>
      </c>
      <c r="J21" s="168">
        <v>776.18</v>
      </c>
      <c r="K21" s="169">
        <f>ROUND(E21*J21,2)</f>
        <v>776.18</v>
      </c>
      <c r="L21" s="169">
        <v>21</v>
      </c>
      <c r="M21" s="169">
        <f>G21*(1+L21/100)</f>
        <v>0</v>
      </c>
      <c r="N21" s="169">
        <v>0</v>
      </c>
      <c r="O21" s="169">
        <f>ROUND(E21*N21,2)</f>
        <v>0</v>
      </c>
      <c r="P21" s="169">
        <v>0</v>
      </c>
      <c r="Q21" s="169">
        <f>ROUND(E21*P21,2)</f>
        <v>0</v>
      </c>
      <c r="R21" s="169"/>
      <c r="S21" s="169" t="s">
        <v>128</v>
      </c>
      <c r="T21" s="170" t="s">
        <v>129</v>
      </c>
      <c r="U21" s="156">
        <v>0</v>
      </c>
      <c r="V21" s="156">
        <f>ROUND(E21*U21,2)</f>
        <v>0</v>
      </c>
      <c r="W21" s="156"/>
      <c r="X21" s="156" t="s">
        <v>130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131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1">
      <c r="A22" s="154"/>
      <c r="B22" s="155"/>
      <c r="C22" s="330" t="s">
        <v>148</v>
      </c>
      <c r="D22" s="331"/>
      <c r="E22" s="331"/>
      <c r="F22" s="331"/>
      <c r="G22" s="331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71" t="str">
        <f>C22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332"/>
      <c r="D23" s="333"/>
      <c r="E23" s="333"/>
      <c r="F23" s="333"/>
      <c r="G23" s="333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47"/>
      <c r="Z23" s="147"/>
      <c r="AA23" s="147"/>
      <c r="AB23" s="147"/>
      <c r="AC23" s="147"/>
      <c r="AD23" s="147"/>
      <c r="AE23" s="147"/>
      <c r="AF23" s="147"/>
      <c r="AG23" s="147" t="s">
        <v>133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64">
        <v>6</v>
      </c>
      <c r="B24" s="165" t="s">
        <v>149</v>
      </c>
      <c r="C24" s="174" t="s">
        <v>150</v>
      </c>
      <c r="D24" s="166" t="s">
        <v>127</v>
      </c>
      <c r="E24" s="167">
        <v>1</v>
      </c>
      <c r="F24" s="168">
        <v>0</v>
      </c>
      <c r="G24" s="169">
        <f>ROUND(E24*F24,2)</f>
        <v>0</v>
      </c>
      <c r="H24" s="168">
        <v>0</v>
      </c>
      <c r="I24" s="169">
        <f>ROUND(E24*H24,2)</f>
        <v>0</v>
      </c>
      <c r="J24" s="168">
        <v>13848.63</v>
      </c>
      <c r="K24" s="169">
        <f>ROUND(E24*J24,2)</f>
        <v>13848.63</v>
      </c>
      <c r="L24" s="169">
        <v>21</v>
      </c>
      <c r="M24" s="169">
        <f>G24*(1+L24/100)</f>
        <v>0</v>
      </c>
      <c r="N24" s="169">
        <v>0</v>
      </c>
      <c r="O24" s="169">
        <f>ROUND(E24*N24,2)</f>
        <v>0</v>
      </c>
      <c r="P24" s="169">
        <v>0</v>
      </c>
      <c r="Q24" s="169">
        <f>ROUND(E24*P24,2)</f>
        <v>0</v>
      </c>
      <c r="R24" s="169"/>
      <c r="S24" s="169" t="s">
        <v>128</v>
      </c>
      <c r="T24" s="170" t="s">
        <v>129</v>
      </c>
      <c r="U24" s="156">
        <v>0</v>
      </c>
      <c r="V24" s="156">
        <f>ROUND(E24*U24,2)</f>
        <v>0</v>
      </c>
      <c r="W24" s="156"/>
      <c r="X24" s="156" t="s">
        <v>130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131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45" outlineLevel="1">
      <c r="A25" s="154"/>
      <c r="B25" s="155"/>
      <c r="C25" s="330" t="s">
        <v>151</v>
      </c>
      <c r="D25" s="331"/>
      <c r="E25" s="331"/>
      <c r="F25" s="331"/>
      <c r="G25" s="331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132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71" t="str">
        <f>C25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řád), ostraha staveniště 24hod denně, provizorní zakrytí odkrytých míst objektu před povětrnnostními vlivy .</v>
      </c>
      <c r="BB25" s="147"/>
      <c r="BC25" s="147"/>
      <c r="BD25" s="147"/>
      <c r="BE25" s="147"/>
      <c r="BF25" s="147"/>
      <c r="BG25" s="147"/>
      <c r="BH25" s="147"/>
    </row>
    <row r="26" spans="1:60" outlineLevel="1">
      <c r="A26" s="154"/>
      <c r="B26" s="155"/>
      <c r="C26" s="332"/>
      <c r="D26" s="333"/>
      <c r="E26" s="333"/>
      <c r="F26" s="333"/>
      <c r="G26" s="333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133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s="321" customFormat="1" outlineLevel="1">
      <c r="A27" s="292">
        <v>7</v>
      </c>
      <c r="B27" s="293"/>
      <c r="C27" s="294" t="s">
        <v>503</v>
      </c>
      <c r="D27" s="295"/>
      <c r="E27" s="296"/>
      <c r="F27" s="297"/>
      <c r="G27" s="298">
        <f>ROUND(E27*F27,2)</f>
        <v>0</v>
      </c>
      <c r="H27" s="316">
        <v>0</v>
      </c>
      <c r="I27" s="317">
        <f>ROUND(E27*H27,2)</f>
        <v>0</v>
      </c>
      <c r="J27" s="316">
        <v>16857.89</v>
      </c>
      <c r="K27" s="317">
        <f>ROUND(E27*J27,2)</f>
        <v>0</v>
      </c>
      <c r="L27" s="317">
        <v>21</v>
      </c>
      <c r="M27" s="317">
        <f>G27*(1+L27/100)</f>
        <v>0</v>
      </c>
      <c r="N27" s="317">
        <v>0</v>
      </c>
      <c r="O27" s="317">
        <f>ROUND(E27*N27,2)</f>
        <v>0</v>
      </c>
      <c r="P27" s="317">
        <v>0</v>
      </c>
      <c r="Q27" s="317">
        <f>ROUND(E27*P27,2)</f>
        <v>0</v>
      </c>
      <c r="R27" s="317"/>
      <c r="S27" s="317" t="s">
        <v>128</v>
      </c>
      <c r="T27" s="318" t="s">
        <v>129</v>
      </c>
      <c r="U27" s="319">
        <v>0</v>
      </c>
      <c r="V27" s="319">
        <f>ROUND(E27*U27,2)</f>
        <v>0</v>
      </c>
      <c r="W27" s="319"/>
      <c r="X27" s="319" t="s">
        <v>130</v>
      </c>
      <c r="Y27" s="320"/>
      <c r="Z27" s="320"/>
      <c r="AA27" s="320"/>
      <c r="AB27" s="320"/>
      <c r="AC27" s="320"/>
      <c r="AD27" s="320"/>
      <c r="AE27" s="320"/>
      <c r="AF27" s="320"/>
      <c r="AG27" s="320" t="s">
        <v>131</v>
      </c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</row>
    <row r="28" spans="1:60" s="321" customFormat="1" outlineLevel="1">
      <c r="A28" s="299"/>
      <c r="B28" s="300"/>
      <c r="C28" s="334"/>
      <c r="D28" s="335"/>
      <c r="E28" s="335"/>
      <c r="F28" s="335"/>
      <c r="G28" s="335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20"/>
      <c r="Z28" s="320"/>
      <c r="AA28" s="320"/>
      <c r="AB28" s="320"/>
      <c r="AC28" s="320"/>
      <c r="AD28" s="320"/>
      <c r="AE28" s="320"/>
      <c r="AF28" s="320"/>
      <c r="AG28" s="320" t="s">
        <v>132</v>
      </c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2">
        <f>C28</f>
        <v>0</v>
      </c>
      <c r="BB28" s="320"/>
      <c r="BC28" s="320"/>
      <c r="BD28" s="320"/>
      <c r="BE28" s="320"/>
      <c r="BF28" s="320"/>
      <c r="BG28" s="320"/>
      <c r="BH28" s="320"/>
    </row>
    <row r="29" spans="1:60" outlineLevel="1">
      <c r="A29" s="154"/>
      <c r="B29" s="155"/>
      <c r="C29" s="332"/>
      <c r="D29" s="333"/>
      <c r="E29" s="333"/>
      <c r="F29" s="333"/>
      <c r="G29" s="333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133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>
      <c r="A30" s="3"/>
      <c r="B30" s="4"/>
      <c r="C30" s="175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v>15</v>
      </c>
      <c r="AF30">
        <v>21</v>
      </c>
      <c r="AG30" t="s">
        <v>110</v>
      </c>
    </row>
    <row r="31" spans="1:60">
      <c r="A31" s="150"/>
      <c r="B31" s="151" t="s">
        <v>29</v>
      </c>
      <c r="C31" s="176"/>
      <c r="D31" s="152"/>
      <c r="E31" s="153"/>
      <c r="F31" s="153"/>
      <c r="G31" s="172">
        <f>G8+G18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f>SUMIF(L7:L29,AE30,G7:G29)</f>
        <v>0</v>
      </c>
      <c r="AF31">
        <f>SUMIF(L7:L29,AF30,G7:G29)</f>
        <v>0</v>
      </c>
      <c r="AG31" t="s">
        <v>152</v>
      </c>
    </row>
    <row r="32" spans="1:60">
      <c r="A32" s="329" t="s">
        <v>153</v>
      </c>
      <c r="B32" s="329"/>
      <c r="C32" s="175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3">
      <c r="A33" s="3"/>
      <c r="B33" s="4" t="s">
        <v>154</v>
      </c>
      <c r="C33" s="175" t="s">
        <v>155</v>
      </c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AG33" t="s">
        <v>156</v>
      </c>
    </row>
    <row r="34" spans="1:33">
      <c r="A34" s="3"/>
      <c r="B34" s="4" t="s">
        <v>157</v>
      </c>
      <c r="C34" s="175" t="s">
        <v>158</v>
      </c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G34" t="s">
        <v>159</v>
      </c>
    </row>
    <row r="35" spans="1:33">
      <c r="A35" s="3"/>
      <c r="B35" s="4"/>
      <c r="C35" s="175" t="s">
        <v>160</v>
      </c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AG35" t="s">
        <v>161</v>
      </c>
    </row>
    <row r="36" spans="1:33">
      <c r="A36" s="3"/>
      <c r="B36" s="4"/>
      <c r="C36" s="175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>
      <c r="C37" s="177"/>
      <c r="D37" s="10"/>
      <c r="AG37" t="s">
        <v>162</v>
      </c>
    </row>
    <row r="38" spans="1:33">
      <c r="D38" s="10"/>
    </row>
    <row r="39" spans="1:33">
      <c r="D39" s="10"/>
    </row>
    <row r="40" spans="1:33">
      <c r="D40" s="10"/>
    </row>
    <row r="41" spans="1:33">
      <c r="D41" s="10"/>
    </row>
    <row r="42" spans="1:33">
      <c r="D42" s="10"/>
    </row>
    <row r="43" spans="1:33">
      <c r="D43" s="10"/>
    </row>
    <row r="44" spans="1:33">
      <c r="D44" s="10"/>
    </row>
    <row r="45" spans="1:33">
      <c r="D45" s="10"/>
    </row>
    <row r="46" spans="1:33">
      <c r="D46" s="10"/>
    </row>
    <row r="47" spans="1:33">
      <c r="D47" s="10"/>
    </row>
    <row r="48" spans="1:33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37Dpo24BdPUxr/GfEuIgMsTaUnseGinAc/mIAGkuyt1EtelpYiPYREIvF3/EcaJnMf49g1hCehtCrDNvZFor5Q==" saltValue="Uj9FVnm0ZC1KbPOKmUU+tg==" spinCount="100000" sheet="1" objects="1" scenarios="1"/>
  <mergeCells count="18">
    <mergeCell ref="A1:G1"/>
    <mergeCell ref="C2:G2"/>
    <mergeCell ref="C3:G3"/>
    <mergeCell ref="C4:G4"/>
    <mergeCell ref="A32:B32"/>
    <mergeCell ref="C10:G10"/>
    <mergeCell ref="C11:G11"/>
    <mergeCell ref="C13:G13"/>
    <mergeCell ref="C14:G14"/>
    <mergeCell ref="C16:G16"/>
    <mergeCell ref="C28:G28"/>
    <mergeCell ref="C29:G29"/>
    <mergeCell ref="C17:G17"/>
    <mergeCell ref="C20:G20"/>
    <mergeCell ref="C22:G22"/>
    <mergeCell ref="C23:G23"/>
    <mergeCell ref="C25:G25"/>
    <mergeCell ref="C26:G26"/>
  </mergeCells>
  <pageMargins left="0.59055118110236204" right="0.196850393700787" top="0.78740157499999996" bottom="0.78740157499999996" header="0.3" footer="0.3"/>
  <pageSetup paperSize="9" scale="68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outlinePr summaryBelow="0"/>
    <pageSetUpPr fitToPage="1"/>
  </sheetPr>
  <dimension ref="A1:BH5000"/>
  <sheetViews>
    <sheetView workbookViewId="0">
      <pane ySplit="7" topLeftCell="A8" activePane="bottomLeft" state="frozen"/>
      <selection activeCell="I33" sqref="I33"/>
      <selection pane="bottomLeft" activeCell="F271" sqref="F271"/>
    </sheetView>
  </sheetViews>
  <sheetFormatPr defaultRowHeight="12.75" outlineLevelRow="1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338" t="s">
        <v>97</v>
      </c>
      <c r="B1" s="338"/>
      <c r="C1" s="338"/>
      <c r="D1" s="338"/>
      <c r="E1" s="338"/>
      <c r="F1" s="338"/>
      <c r="G1" s="338"/>
      <c r="AG1" t="s">
        <v>98</v>
      </c>
    </row>
    <row r="2" spans="1:60" ht="24.95" customHeight="1">
      <c r="A2" s="139" t="s">
        <v>7</v>
      </c>
      <c r="B2" s="48" t="s">
        <v>41</v>
      </c>
      <c r="C2" s="339" t="s">
        <v>42</v>
      </c>
      <c r="D2" s="340"/>
      <c r="E2" s="340"/>
      <c r="F2" s="340"/>
      <c r="G2" s="341"/>
      <c r="AG2" t="s">
        <v>99</v>
      </c>
    </row>
    <row r="3" spans="1:60" ht="24.95" customHeight="1">
      <c r="A3" s="139" t="s">
        <v>8</v>
      </c>
      <c r="B3" s="48" t="s">
        <v>57</v>
      </c>
      <c r="C3" s="339" t="s">
        <v>58</v>
      </c>
      <c r="D3" s="340"/>
      <c r="E3" s="340"/>
      <c r="F3" s="340"/>
      <c r="G3" s="341"/>
      <c r="AC3" s="121" t="s">
        <v>99</v>
      </c>
      <c r="AG3" t="s">
        <v>100</v>
      </c>
    </row>
    <row r="4" spans="1:60" ht="24.95" customHeight="1">
      <c r="A4" s="140" t="s">
        <v>9</v>
      </c>
      <c r="B4" s="141" t="s">
        <v>61</v>
      </c>
      <c r="C4" s="342" t="s">
        <v>62</v>
      </c>
      <c r="D4" s="343"/>
      <c r="E4" s="343"/>
      <c r="F4" s="343"/>
      <c r="G4" s="344"/>
      <c r="AG4" t="s">
        <v>101</v>
      </c>
    </row>
    <row r="5" spans="1:60">
      <c r="D5" s="10"/>
    </row>
    <row r="6" spans="1:60" ht="38.25">
      <c r="A6" s="143" t="s">
        <v>102</v>
      </c>
      <c r="B6" s="145" t="s">
        <v>103</v>
      </c>
      <c r="C6" s="145" t="s">
        <v>104</v>
      </c>
      <c r="D6" s="144" t="s">
        <v>105</v>
      </c>
      <c r="E6" s="143" t="s">
        <v>106</v>
      </c>
      <c r="F6" s="142" t="s">
        <v>107</v>
      </c>
      <c r="G6" s="143" t="s">
        <v>29</v>
      </c>
      <c r="H6" s="146" t="s">
        <v>30</v>
      </c>
      <c r="I6" s="146" t="s">
        <v>108</v>
      </c>
      <c r="J6" s="146" t="s">
        <v>31</v>
      </c>
      <c r="K6" s="146" t="s">
        <v>109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46" t="s">
        <v>116</v>
      </c>
      <c r="S6" s="146" t="s">
        <v>117</v>
      </c>
      <c r="T6" s="146" t="s">
        <v>118</v>
      </c>
      <c r="U6" s="146" t="s">
        <v>119</v>
      </c>
      <c r="V6" s="146" t="s">
        <v>120</v>
      </c>
      <c r="W6" s="146" t="s">
        <v>121</v>
      </c>
      <c r="X6" s="146" t="s">
        <v>122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>
      <c r="A8" s="158" t="s">
        <v>123</v>
      </c>
      <c r="B8" s="159" t="s">
        <v>59</v>
      </c>
      <c r="C8" s="173" t="s">
        <v>67</v>
      </c>
      <c r="D8" s="160"/>
      <c r="E8" s="161"/>
      <c r="F8" s="162"/>
      <c r="G8" s="162">
        <f>SUMIF(AG9:AG26,"&lt;&gt;NOR",G9:G26)</f>
        <v>0</v>
      </c>
      <c r="H8" s="162"/>
      <c r="I8" s="162">
        <f>SUM(I9:I26)</f>
        <v>0</v>
      </c>
      <c r="J8" s="162"/>
      <c r="K8" s="162">
        <f>SUM(K9:K26)</f>
        <v>0</v>
      </c>
      <c r="L8" s="162"/>
      <c r="M8" s="162">
        <f>SUM(M9:M26)</f>
        <v>0</v>
      </c>
      <c r="N8" s="162"/>
      <c r="O8" s="162">
        <f>SUM(O9:O26)</f>
        <v>0</v>
      </c>
      <c r="P8" s="162"/>
      <c r="Q8" s="162">
        <f>SUM(Q9:Q26)</f>
        <v>0</v>
      </c>
      <c r="R8" s="162"/>
      <c r="S8" s="162"/>
      <c r="T8" s="163"/>
      <c r="U8" s="157"/>
      <c r="V8" s="157">
        <f>SUM(V9:V26)</f>
        <v>0</v>
      </c>
      <c r="W8" s="157"/>
      <c r="X8" s="157"/>
      <c r="AG8" t="s">
        <v>124</v>
      </c>
    </row>
    <row r="9" spans="1:60" outlineLevel="1">
      <c r="A9" s="164">
        <v>1</v>
      </c>
      <c r="B9" s="165" t="s">
        <v>59</v>
      </c>
      <c r="C9" s="174" t="s">
        <v>163</v>
      </c>
      <c r="D9" s="166"/>
      <c r="E9" s="167">
        <v>0</v>
      </c>
      <c r="F9" s="168">
        <v>0</v>
      </c>
      <c r="G9" s="169">
        <f>ROUND(E9*F9,2)</f>
        <v>0</v>
      </c>
      <c r="H9" s="168">
        <v>0</v>
      </c>
      <c r="I9" s="169">
        <f>ROUND(E9*H9,2)</f>
        <v>0</v>
      </c>
      <c r="J9" s="168">
        <v>0</v>
      </c>
      <c r="K9" s="169">
        <f>ROUND(E9*J9,2)</f>
        <v>0</v>
      </c>
      <c r="L9" s="169">
        <v>21</v>
      </c>
      <c r="M9" s="169">
        <f>G9*(1+L9/100)</f>
        <v>0</v>
      </c>
      <c r="N9" s="169">
        <v>0</v>
      </c>
      <c r="O9" s="169">
        <f>ROUND(E9*N9,2)</f>
        <v>0</v>
      </c>
      <c r="P9" s="169">
        <v>0</v>
      </c>
      <c r="Q9" s="169">
        <f>ROUND(E9*P9,2)</f>
        <v>0</v>
      </c>
      <c r="R9" s="169"/>
      <c r="S9" s="169" t="s">
        <v>143</v>
      </c>
      <c r="T9" s="170" t="s">
        <v>129</v>
      </c>
      <c r="U9" s="156">
        <v>0</v>
      </c>
      <c r="V9" s="156">
        <f>ROUND(E9*U9,2)</f>
        <v>0</v>
      </c>
      <c r="W9" s="156"/>
      <c r="X9" s="156" t="s">
        <v>144</v>
      </c>
      <c r="Y9" s="147"/>
      <c r="Z9" s="147"/>
      <c r="AA9" s="147"/>
      <c r="AB9" s="147"/>
      <c r="AC9" s="147"/>
      <c r="AD9" s="147"/>
      <c r="AE9" s="147"/>
      <c r="AF9" s="147"/>
      <c r="AG9" s="147" t="s">
        <v>145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45" outlineLevel="1">
      <c r="A10" s="154"/>
      <c r="B10" s="155"/>
      <c r="C10" s="180" t="s">
        <v>164</v>
      </c>
      <c r="D10" s="178"/>
      <c r="E10" s="179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165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>
      <c r="A11" s="154"/>
      <c r="B11" s="155"/>
      <c r="C11" s="180" t="s">
        <v>166</v>
      </c>
      <c r="D11" s="178"/>
      <c r="E11" s="179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165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>
      <c r="A12" s="154"/>
      <c r="B12" s="155"/>
      <c r="C12" s="180" t="s">
        <v>167</v>
      </c>
      <c r="D12" s="178"/>
      <c r="E12" s="179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47"/>
      <c r="Z12" s="147"/>
      <c r="AA12" s="147"/>
      <c r="AB12" s="147"/>
      <c r="AC12" s="147"/>
      <c r="AD12" s="147"/>
      <c r="AE12" s="147"/>
      <c r="AF12" s="147"/>
      <c r="AG12" s="147" t="s">
        <v>165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33.75" outlineLevel="1">
      <c r="A13" s="154"/>
      <c r="B13" s="155"/>
      <c r="C13" s="180" t="s">
        <v>168</v>
      </c>
      <c r="D13" s="178"/>
      <c r="E13" s="179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165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2.5" outlineLevel="1">
      <c r="A14" s="154"/>
      <c r="B14" s="155"/>
      <c r="C14" s="180" t="s">
        <v>169</v>
      </c>
      <c r="D14" s="178"/>
      <c r="E14" s="179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165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>
      <c r="A15" s="154"/>
      <c r="B15" s="155"/>
      <c r="C15" s="180" t="s">
        <v>170</v>
      </c>
      <c r="D15" s="178"/>
      <c r="E15" s="179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47"/>
      <c r="Z15" s="147"/>
      <c r="AA15" s="147"/>
      <c r="AB15" s="147"/>
      <c r="AC15" s="147"/>
      <c r="AD15" s="147"/>
      <c r="AE15" s="147"/>
      <c r="AF15" s="147"/>
      <c r="AG15" s="147" t="s">
        <v>165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33.75" outlineLevel="1">
      <c r="A16" s="154"/>
      <c r="B16" s="155"/>
      <c r="C16" s="180" t="s">
        <v>171</v>
      </c>
      <c r="D16" s="178"/>
      <c r="E16" s="179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7"/>
      <c r="Z16" s="147"/>
      <c r="AA16" s="147"/>
      <c r="AB16" s="147"/>
      <c r="AC16" s="147"/>
      <c r="AD16" s="147"/>
      <c r="AE16" s="147"/>
      <c r="AF16" s="147"/>
      <c r="AG16" s="147" t="s">
        <v>165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2.5" outlineLevel="1">
      <c r="A17" s="154"/>
      <c r="B17" s="155"/>
      <c r="C17" s="180" t="s">
        <v>172</v>
      </c>
      <c r="D17" s="178"/>
      <c r="E17" s="179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7"/>
      <c r="Z17" s="147"/>
      <c r="AA17" s="147"/>
      <c r="AB17" s="147"/>
      <c r="AC17" s="147"/>
      <c r="AD17" s="147"/>
      <c r="AE17" s="147"/>
      <c r="AF17" s="147"/>
      <c r="AG17" s="147" t="s">
        <v>165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>
      <c r="A18" s="154"/>
      <c r="B18" s="155"/>
      <c r="C18" s="180" t="s">
        <v>173</v>
      </c>
      <c r="D18" s="178"/>
      <c r="E18" s="179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47"/>
      <c r="Z18" s="147"/>
      <c r="AA18" s="147"/>
      <c r="AB18" s="147"/>
      <c r="AC18" s="147"/>
      <c r="AD18" s="147"/>
      <c r="AE18" s="147"/>
      <c r="AF18" s="147"/>
      <c r="AG18" s="147" t="s">
        <v>165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33.75" outlineLevel="1">
      <c r="A19" s="154"/>
      <c r="B19" s="155"/>
      <c r="C19" s="180" t="s">
        <v>174</v>
      </c>
      <c r="D19" s="178"/>
      <c r="E19" s="179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47"/>
      <c r="Z19" s="147"/>
      <c r="AA19" s="147"/>
      <c r="AB19" s="147"/>
      <c r="AC19" s="147"/>
      <c r="AD19" s="147"/>
      <c r="AE19" s="147"/>
      <c r="AF19" s="147"/>
      <c r="AG19" s="147" t="s">
        <v>165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45" outlineLevel="1">
      <c r="A20" s="154"/>
      <c r="B20" s="155"/>
      <c r="C20" s="180" t="s">
        <v>175</v>
      </c>
      <c r="D20" s="178"/>
      <c r="E20" s="179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47"/>
      <c r="Z20" s="147"/>
      <c r="AA20" s="147"/>
      <c r="AB20" s="147"/>
      <c r="AC20" s="147"/>
      <c r="AD20" s="147"/>
      <c r="AE20" s="147"/>
      <c r="AF20" s="147"/>
      <c r="AG20" s="147" t="s">
        <v>165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80" t="s">
        <v>176</v>
      </c>
      <c r="D21" s="178"/>
      <c r="E21" s="179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7"/>
      <c r="Z21" s="147"/>
      <c r="AA21" s="147"/>
      <c r="AB21" s="147"/>
      <c r="AC21" s="147"/>
      <c r="AD21" s="147"/>
      <c r="AE21" s="147"/>
      <c r="AF21" s="147"/>
      <c r="AG21" s="147" t="s">
        <v>165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1">
      <c r="A22" s="154"/>
      <c r="B22" s="155"/>
      <c r="C22" s="180" t="s">
        <v>177</v>
      </c>
      <c r="D22" s="178"/>
      <c r="E22" s="179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47"/>
      <c r="Z22" s="147"/>
      <c r="AA22" s="147"/>
      <c r="AB22" s="147"/>
      <c r="AC22" s="147"/>
      <c r="AD22" s="147"/>
      <c r="AE22" s="147"/>
      <c r="AF22" s="147"/>
      <c r="AG22" s="147" t="s">
        <v>165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80" t="s">
        <v>178</v>
      </c>
      <c r="D23" s="178"/>
      <c r="E23" s="179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47"/>
      <c r="Z23" s="147"/>
      <c r="AA23" s="147"/>
      <c r="AB23" s="147"/>
      <c r="AC23" s="147"/>
      <c r="AD23" s="147"/>
      <c r="AE23" s="147"/>
      <c r="AF23" s="147"/>
      <c r="AG23" s="147" t="s">
        <v>165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80" t="s">
        <v>179</v>
      </c>
      <c r="D24" s="178"/>
      <c r="E24" s="179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47"/>
      <c r="Z24" s="147"/>
      <c r="AA24" s="147"/>
      <c r="AB24" s="147"/>
      <c r="AC24" s="147"/>
      <c r="AD24" s="147"/>
      <c r="AE24" s="147"/>
      <c r="AF24" s="147"/>
      <c r="AG24" s="147" t="s">
        <v>165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22.5" outlineLevel="1">
      <c r="A25" s="154"/>
      <c r="B25" s="155"/>
      <c r="C25" s="180" t="s">
        <v>180</v>
      </c>
      <c r="D25" s="178"/>
      <c r="E25" s="179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165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54"/>
      <c r="B26" s="155"/>
      <c r="C26" s="332"/>
      <c r="D26" s="333"/>
      <c r="E26" s="333"/>
      <c r="F26" s="333"/>
      <c r="G26" s="333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133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>
      <c r="A27" s="158" t="s">
        <v>123</v>
      </c>
      <c r="B27" s="159" t="s">
        <v>68</v>
      </c>
      <c r="C27" s="173" t="s">
        <v>69</v>
      </c>
      <c r="D27" s="160"/>
      <c r="E27" s="161"/>
      <c r="F27" s="162"/>
      <c r="G27" s="162">
        <f>SUMIF(AG28:AG60,"&lt;&gt;NOR",G28:G60)</f>
        <v>0</v>
      </c>
      <c r="H27" s="162"/>
      <c r="I27" s="162">
        <f>SUM(I28:I60)</f>
        <v>8812.16</v>
      </c>
      <c r="J27" s="162"/>
      <c r="K27" s="162">
        <f>SUM(K28:K60)</f>
        <v>15006.8</v>
      </c>
      <c r="L27" s="162"/>
      <c r="M27" s="162">
        <f>SUM(M28:M60)</f>
        <v>0</v>
      </c>
      <c r="N27" s="162"/>
      <c r="O27" s="162">
        <f>SUM(O28:O60)</f>
        <v>0.99</v>
      </c>
      <c r="P27" s="162"/>
      <c r="Q27" s="162">
        <f>SUM(Q28:Q60)</f>
        <v>0</v>
      </c>
      <c r="R27" s="162"/>
      <c r="S27" s="162"/>
      <c r="T27" s="163"/>
      <c r="U27" s="157"/>
      <c r="V27" s="157">
        <f>SUM(V28:V60)</f>
        <v>36.5</v>
      </c>
      <c r="W27" s="157"/>
      <c r="X27" s="157"/>
      <c r="AG27" t="s">
        <v>124</v>
      </c>
    </row>
    <row r="28" spans="1:60" ht="22.5" outlineLevel="1">
      <c r="A28" s="164">
        <v>2</v>
      </c>
      <c r="B28" s="165" t="s">
        <v>181</v>
      </c>
      <c r="C28" s="174" t="s">
        <v>182</v>
      </c>
      <c r="D28" s="166" t="s">
        <v>183</v>
      </c>
      <c r="E28" s="167">
        <v>18.157499999999999</v>
      </c>
      <c r="F28" s="168">
        <v>0</v>
      </c>
      <c r="G28" s="169">
        <f>ROUND(E28*F28,2)</f>
        <v>0</v>
      </c>
      <c r="H28" s="168">
        <v>434.38</v>
      </c>
      <c r="I28" s="169">
        <f>ROUND(E28*H28,2)</f>
        <v>7887.25</v>
      </c>
      <c r="J28" s="168">
        <v>384.62</v>
      </c>
      <c r="K28" s="169">
        <f>ROUND(E28*J28,2)</f>
        <v>6983.74</v>
      </c>
      <c r="L28" s="169">
        <v>21</v>
      </c>
      <c r="M28" s="169">
        <f>G28*(1+L28/100)</f>
        <v>0</v>
      </c>
      <c r="N28" s="169">
        <v>1.039E-2</v>
      </c>
      <c r="O28" s="169">
        <f>ROUND(E28*N28,2)</f>
        <v>0.19</v>
      </c>
      <c r="P28" s="169">
        <v>0</v>
      </c>
      <c r="Q28" s="169">
        <f>ROUND(E28*P28,2)</f>
        <v>0</v>
      </c>
      <c r="R28" s="169" t="s">
        <v>184</v>
      </c>
      <c r="S28" s="169" t="s">
        <v>128</v>
      </c>
      <c r="T28" s="170" t="s">
        <v>185</v>
      </c>
      <c r="U28" s="156">
        <v>0.85699999999999998</v>
      </c>
      <c r="V28" s="156">
        <f>ROUND(E28*U28,2)</f>
        <v>15.56</v>
      </c>
      <c r="W28" s="156"/>
      <c r="X28" s="156" t="s">
        <v>144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145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2.5" outlineLevel="1">
      <c r="A29" s="154"/>
      <c r="B29" s="155"/>
      <c r="C29" s="345" t="s">
        <v>186</v>
      </c>
      <c r="D29" s="346"/>
      <c r="E29" s="346"/>
      <c r="F29" s="346"/>
      <c r="G29" s="34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187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71" t="str">
        <f>C29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29" s="147"/>
      <c r="BC29" s="147"/>
      <c r="BD29" s="147"/>
      <c r="BE29" s="147"/>
      <c r="BF29" s="147"/>
      <c r="BG29" s="147"/>
      <c r="BH29" s="147"/>
    </row>
    <row r="30" spans="1:60" outlineLevel="1">
      <c r="A30" s="154"/>
      <c r="B30" s="155"/>
      <c r="C30" s="347" t="s">
        <v>188</v>
      </c>
      <c r="D30" s="348"/>
      <c r="E30" s="348"/>
      <c r="F30" s="348"/>
      <c r="G30" s="34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80" t="s">
        <v>189</v>
      </c>
      <c r="D31" s="178"/>
      <c r="E31" s="179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47"/>
      <c r="Z31" s="147"/>
      <c r="AA31" s="147"/>
      <c r="AB31" s="147"/>
      <c r="AC31" s="147"/>
      <c r="AD31" s="147"/>
      <c r="AE31" s="147"/>
      <c r="AF31" s="147"/>
      <c r="AG31" s="147" t="s">
        <v>165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80" t="s">
        <v>190</v>
      </c>
      <c r="D32" s="178"/>
      <c r="E32" s="17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165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54"/>
      <c r="B33" s="155"/>
      <c r="C33" s="180" t="s">
        <v>191</v>
      </c>
      <c r="D33" s="178"/>
      <c r="E33" s="179">
        <v>1.9350000000000001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47"/>
      <c r="Z33" s="147"/>
      <c r="AA33" s="147"/>
      <c r="AB33" s="147"/>
      <c r="AC33" s="147"/>
      <c r="AD33" s="147"/>
      <c r="AE33" s="147"/>
      <c r="AF33" s="147"/>
      <c r="AG33" s="147" t="s">
        <v>165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80" t="s">
        <v>192</v>
      </c>
      <c r="D34" s="178"/>
      <c r="E34" s="179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165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>
      <c r="A35" s="154"/>
      <c r="B35" s="155"/>
      <c r="C35" s="180" t="s">
        <v>193</v>
      </c>
      <c r="D35" s="178"/>
      <c r="E35" s="179">
        <v>16.2225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47"/>
      <c r="Z35" s="147"/>
      <c r="AA35" s="147"/>
      <c r="AB35" s="147"/>
      <c r="AC35" s="147"/>
      <c r="AD35" s="147"/>
      <c r="AE35" s="147"/>
      <c r="AF35" s="147"/>
      <c r="AG35" s="147" t="s">
        <v>165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>
      <c r="A36" s="154"/>
      <c r="B36" s="155"/>
      <c r="C36" s="332"/>
      <c r="D36" s="333"/>
      <c r="E36" s="333"/>
      <c r="F36" s="333"/>
      <c r="G36" s="333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133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>
      <c r="A37" s="164">
        <v>3</v>
      </c>
      <c r="B37" s="165" t="s">
        <v>194</v>
      </c>
      <c r="C37" s="174" t="s">
        <v>195</v>
      </c>
      <c r="D37" s="166" t="s">
        <v>183</v>
      </c>
      <c r="E37" s="167">
        <v>14.21</v>
      </c>
      <c r="F37" s="168">
        <v>0</v>
      </c>
      <c r="G37" s="169">
        <f>ROUND(E37*F37,2)</f>
        <v>0</v>
      </c>
      <c r="H37" s="168">
        <v>58.45</v>
      </c>
      <c r="I37" s="169">
        <f>ROUND(E37*H37,2)</f>
        <v>830.57</v>
      </c>
      <c r="J37" s="168">
        <v>169.05</v>
      </c>
      <c r="K37" s="169">
        <f>ROUND(E37*J37,2)</f>
        <v>2402.1999999999998</v>
      </c>
      <c r="L37" s="169">
        <v>21</v>
      </c>
      <c r="M37" s="169">
        <f>G37*(1+L37/100)</f>
        <v>0</v>
      </c>
      <c r="N37" s="169">
        <v>3.6700000000000001E-3</v>
      </c>
      <c r="O37" s="169">
        <f>ROUND(E37*N37,2)</f>
        <v>0.05</v>
      </c>
      <c r="P37" s="169">
        <v>0</v>
      </c>
      <c r="Q37" s="169">
        <f>ROUND(E37*P37,2)</f>
        <v>0</v>
      </c>
      <c r="R37" s="169" t="s">
        <v>184</v>
      </c>
      <c r="S37" s="169" t="s">
        <v>128</v>
      </c>
      <c r="T37" s="170" t="s">
        <v>185</v>
      </c>
      <c r="U37" s="156">
        <v>0.36199999999999999</v>
      </c>
      <c r="V37" s="156">
        <f>ROUND(E37*U37,2)</f>
        <v>5.14</v>
      </c>
      <c r="W37" s="156"/>
      <c r="X37" s="156" t="s">
        <v>144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145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54"/>
      <c r="B38" s="155"/>
      <c r="C38" s="180" t="s">
        <v>190</v>
      </c>
      <c r="D38" s="178"/>
      <c r="E38" s="179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47"/>
      <c r="Z38" s="147"/>
      <c r="AA38" s="147"/>
      <c r="AB38" s="147"/>
      <c r="AC38" s="147"/>
      <c r="AD38" s="147"/>
      <c r="AE38" s="147"/>
      <c r="AF38" s="147"/>
      <c r="AG38" s="147" t="s">
        <v>165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80" t="s">
        <v>196</v>
      </c>
      <c r="D39" s="178"/>
      <c r="E39" s="179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47"/>
      <c r="Z39" s="147"/>
      <c r="AA39" s="147"/>
      <c r="AB39" s="147"/>
      <c r="AC39" s="147"/>
      <c r="AD39" s="147"/>
      <c r="AE39" s="147"/>
      <c r="AF39" s="147"/>
      <c r="AG39" s="147" t="s">
        <v>165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>
      <c r="A40" s="154"/>
      <c r="B40" s="155"/>
      <c r="C40" s="180" t="s">
        <v>197</v>
      </c>
      <c r="D40" s="178"/>
      <c r="E40" s="179">
        <v>7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47"/>
      <c r="Z40" s="147"/>
      <c r="AA40" s="147"/>
      <c r="AB40" s="147"/>
      <c r="AC40" s="147"/>
      <c r="AD40" s="147"/>
      <c r="AE40" s="147"/>
      <c r="AF40" s="147"/>
      <c r="AG40" s="147" t="s">
        <v>165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>
      <c r="A41" s="154"/>
      <c r="B41" s="155"/>
      <c r="C41" s="180" t="s">
        <v>192</v>
      </c>
      <c r="D41" s="178"/>
      <c r="E41" s="179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47"/>
      <c r="Z41" s="147"/>
      <c r="AA41" s="147"/>
      <c r="AB41" s="147"/>
      <c r="AC41" s="147"/>
      <c r="AD41" s="147"/>
      <c r="AE41" s="147"/>
      <c r="AF41" s="147"/>
      <c r="AG41" s="147" t="s">
        <v>165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80" t="s">
        <v>198</v>
      </c>
      <c r="D42" s="178"/>
      <c r="E42" s="179">
        <v>7.21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47"/>
      <c r="Z42" s="147"/>
      <c r="AA42" s="147"/>
      <c r="AB42" s="147"/>
      <c r="AC42" s="147"/>
      <c r="AD42" s="147"/>
      <c r="AE42" s="147"/>
      <c r="AF42" s="147"/>
      <c r="AG42" s="147" t="s">
        <v>165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54"/>
      <c r="B43" s="155"/>
      <c r="C43" s="332"/>
      <c r="D43" s="333"/>
      <c r="E43" s="333"/>
      <c r="F43" s="333"/>
      <c r="G43" s="333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47"/>
      <c r="Z43" s="147"/>
      <c r="AA43" s="147"/>
      <c r="AB43" s="147"/>
      <c r="AC43" s="147"/>
      <c r="AD43" s="147"/>
      <c r="AE43" s="147"/>
      <c r="AF43" s="147"/>
      <c r="AG43" s="147" t="s">
        <v>133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64">
        <v>4</v>
      </c>
      <c r="B44" s="165" t="s">
        <v>199</v>
      </c>
      <c r="C44" s="174" t="s">
        <v>200</v>
      </c>
      <c r="D44" s="166" t="s">
        <v>183</v>
      </c>
      <c r="E44" s="167">
        <v>25.157499999999999</v>
      </c>
      <c r="F44" s="168">
        <v>0</v>
      </c>
      <c r="G44" s="169">
        <f>ROUND(E44*F44,2)</f>
        <v>0</v>
      </c>
      <c r="H44" s="168">
        <v>3.75</v>
      </c>
      <c r="I44" s="169">
        <f>ROUND(E44*H44,2)</f>
        <v>94.34</v>
      </c>
      <c r="J44" s="168">
        <v>51.15</v>
      </c>
      <c r="K44" s="169">
        <f>ROUND(E44*J44,2)</f>
        <v>1286.81</v>
      </c>
      <c r="L44" s="169">
        <v>21</v>
      </c>
      <c r="M44" s="169">
        <f>G44*(1+L44/100)</f>
        <v>0</v>
      </c>
      <c r="N44" s="169">
        <v>2.0000000000000002E-5</v>
      </c>
      <c r="O44" s="169">
        <f>ROUND(E44*N44,2)</f>
        <v>0</v>
      </c>
      <c r="P44" s="169">
        <v>0</v>
      </c>
      <c r="Q44" s="169">
        <f>ROUND(E44*P44,2)</f>
        <v>0</v>
      </c>
      <c r="R44" s="169" t="s">
        <v>184</v>
      </c>
      <c r="S44" s="169" t="s">
        <v>128</v>
      </c>
      <c r="T44" s="170" t="s">
        <v>185</v>
      </c>
      <c r="U44" s="156">
        <v>0.11</v>
      </c>
      <c r="V44" s="156">
        <f>ROUND(E44*U44,2)</f>
        <v>2.77</v>
      </c>
      <c r="W44" s="156"/>
      <c r="X44" s="156" t="s">
        <v>144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145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54"/>
      <c r="B45" s="155"/>
      <c r="C45" s="180" t="s">
        <v>189</v>
      </c>
      <c r="D45" s="178"/>
      <c r="E45" s="17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47"/>
      <c r="Z45" s="147"/>
      <c r="AA45" s="147"/>
      <c r="AB45" s="147"/>
      <c r="AC45" s="147"/>
      <c r="AD45" s="147"/>
      <c r="AE45" s="147"/>
      <c r="AF45" s="147"/>
      <c r="AG45" s="147" t="s">
        <v>165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80" t="s">
        <v>190</v>
      </c>
      <c r="D46" s="178"/>
      <c r="E46" s="179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47"/>
      <c r="Z46" s="147"/>
      <c r="AA46" s="147"/>
      <c r="AB46" s="147"/>
      <c r="AC46" s="147"/>
      <c r="AD46" s="147"/>
      <c r="AE46" s="147"/>
      <c r="AF46" s="147"/>
      <c r="AG46" s="147" t="s">
        <v>165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54"/>
      <c r="B47" s="155"/>
      <c r="C47" s="180" t="s">
        <v>191</v>
      </c>
      <c r="D47" s="178"/>
      <c r="E47" s="179">
        <v>1.9350000000000001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165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80" t="s">
        <v>192</v>
      </c>
      <c r="D48" s="178"/>
      <c r="E48" s="179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165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>
      <c r="A49" s="154"/>
      <c r="B49" s="155"/>
      <c r="C49" s="180" t="s">
        <v>193</v>
      </c>
      <c r="D49" s="178"/>
      <c r="E49" s="179">
        <v>16.2225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47"/>
      <c r="Z49" s="147"/>
      <c r="AA49" s="147"/>
      <c r="AB49" s="147"/>
      <c r="AC49" s="147"/>
      <c r="AD49" s="147"/>
      <c r="AE49" s="147"/>
      <c r="AF49" s="147"/>
      <c r="AG49" s="147" t="s">
        <v>165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>
      <c r="A50" s="154"/>
      <c r="B50" s="155"/>
      <c r="C50" s="180" t="s">
        <v>190</v>
      </c>
      <c r="D50" s="178"/>
      <c r="E50" s="17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47"/>
      <c r="Z50" s="147"/>
      <c r="AA50" s="147"/>
      <c r="AB50" s="147"/>
      <c r="AC50" s="147"/>
      <c r="AD50" s="147"/>
      <c r="AE50" s="147"/>
      <c r="AF50" s="147"/>
      <c r="AG50" s="147" t="s">
        <v>165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>
      <c r="A51" s="154"/>
      <c r="B51" s="155"/>
      <c r="C51" s="180" t="s">
        <v>196</v>
      </c>
      <c r="D51" s="178"/>
      <c r="E51" s="179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165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>
      <c r="A52" s="154"/>
      <c r="B52" s="155"/>
      <c r="C52" s="180" t="s">
        <v>197</v>
      </c>
      <c r="D52" s="178"/>
      <c r="E52" s="179">
        <v>7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47"/>
      <c r="Z52" s="147"/>
      <c r="AA52" s="147"/>
      <c r="AB52" s="147"/>
      <c r="AC52" s="147"/>
      <c r="AD52" s="147"/>
      <c r="AE52" s="147"/>
      <c r="AF52" s="147"/>
      <c r="AG52" s="147" t="s">
        <v>165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>
      <c r="A53" s="154"/>
      <c r="B53" s="155"/>
      <c r="C53" s="332"/>
      <c r="D53" s="333"/>
      <c r="E53" s="333"/>
      <c r="F53" s="333"/>
      <c r="G53" s="333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47"/>
      <c r="Z53" s="147"/>
      <c r="AA53" s="147"/>
      <c r="AB53" s="147"/>
      <c r="AC53" s="147"/>
      <c r="AD53" s="147"/>
      <c r="AE53" s="147"/>
      <c r="AF53" s="147"/>
      <c r="AG53" s="147" t="s">
        <v>133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>
      <c r="A54" s="164">
        <v>5</v>
      </c>
      <c r="B54" s="165" t="s">
        <v>201</v>
      </c>
      <c r="C54" s="174" t="s">
        <v>202</v>
      </c>
      <c r="D54" s="166" t="s">
        <v>183</v>
      </c>
      <c r="E54" s="167">
        <v>14.21</v>
      </c>
      <c r="F54" s="168">
        <v>0</v>
      </c>
      <c r="G54" s="169">
        <f>ROUND(E54*F54,2)</f>
        <v>0</v>
      </c>
      <c r="H54" s="168">
        <v>0</v>
      </c>
      <c r="I54" s="169">
        <f>ROUND(E54*H54,2)</f>
        <v>0</v>
      </c>
      <c r="J54" s="168">
        <v>305</v>
      </c>
      <c r="K54" s="169">
        <f>ROUND(E54*J54,2)</f>
        <v>4334.05</v>
      </c>
      <c r="L54" s="169">
        <v>21</v>
      </c>
      <c r="M54" s="169">
        <f>G54*(1+L54/100)</f>
        <v>0</v>
      </c>
      <c r="N54" s="169">
        <v>5.2580000000000002E-2</v>
      </c>
      <c r="O54" s="169">
        <f>ROUND(E54*N54,2)</f>
        <v>0.75</v>
      </c>
      <c r="P54" s="169">
        <v>0</v>
      </c>
      <c r="Q54" s="169">
        <f>ROUND(E54*P54,2)</f>
        <v>0</v>
      </c>
      <c r="R54" s="169"/>
      <c r="S54" s="169" t="s">
        <v>143</v>
      </c>
      <c r="T54" s="170" t="s">
        <v>129</v>
      </c>
      <c r="U54" s="156">
        <v>0.91700000000000004</v>
      </c>
      <c r="V54" s="156">
        <f>ROUND(E54*U54,2)</f>
        <v>13.03</v>
      </c>
      <c r="W54" s="156"/>
      <c r="X54" s="156" t="s">
        <v>144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145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>
      <c r="A55" s="154"/>
      <c r="B55" s="155"/>
      <c r="C55" s="180" t="s">
        <v>190</v>
      </c>
      <c r="D55" s="178"/>
      <c r="E55" s="179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47"/>
      <c r="Z55" s="147"/>
      <c r="AA55" s="147"/>
      <c r="AB55" s="147"/>
      <c r="AC55" s="147"/>
      <c r="AD55" s="147"/>
      <c r="AE55" s="147"/>
      <c r="AF55" s="147"/>
      <c r="AG55" s="147" t="s">
        <v>165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>
      <c r="A56" s="154"/>
      <c r="B56" s="155"/>
      <c r="C56" s="180" t="s">
        <v>196</v>
      </c>
      <c r="D56" s="178"/>
      <c r="E56" s="179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47"/>
      <c r="Z56" s="147"/>
      <c r="AA56" s="147"/>
      <c r="AB56" s="147"/>
      <c r="AC56" s="147"/>
      <c r="AD56" s="147"/>
      <c r="AE56" s="147"/>
      <c r="AF56" s="147"/>
      <c r="AG56" s="147" t="s">
        <v>165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>
      <c r="A57" s="154"/>
      <c r="B57" s="155"/>
      <c r="C57" s="180" t="s">
        <v>197</v>
      </c>
      <c r="D57" s="178"/>
      <c r="E57" s="179">
        <v>7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47"/>
      <c r="Z57" s="147"/>
      <c r="AA57" s="147"/>
      <c r="AB57" s="147"/>
      <c r="AC57" s="147"/>
      <c r="AD57" s="147"/>
      <c r="AE57" s="147"/>
      <c r="AF57" s="147"/>
      <c r="AG57" s="147" t="s">
        <v>165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>
      <c r="A58" s="154"/>
      <c r="B58" s="155"/>
      <c r="C58" s="180" t="s">
        <v>192</v>
      </c>
      <c r="D58" s="178"/>
      <c r="E58" s="179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165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80" t="s">
        <v>198</v>
      </c>
      <c r="D59" s="178"/>
      <c r="E59" s="179">
        <v>7.21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47"/>
      <c r="Z59" s="147"/>
      <c r="AA59" s="147"/>
      <c r="AB59" s="147"/>
      <c r="AC59" s="147"/>
      <c r="AD59" s="147"/>
      <c r="AE59" s="147"/>
      <c r="AF59" s="147"/>
      <c r="AG59" s="147" t="s">
        <v>165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332"/>
      <c r="D60" s="333"/>
      <c r="E60" s="333"/>
      <c r="F60" s="333"/>
      <c r="G60" s="333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47"/>
      <c r="Z60" s="147"/>
      <c r="AA60" s="147"/>
      <c r="AB60" s="147"/>
      <c r="AC60" s="147"/>
      <c r="AD60" s="147"/>
      <c r="AE60" s="147"/>
      <c r="AF60" s="147"/>
      <c r="AG60" s="147" t="s">
        <v>133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>
      <c r="A61" s="158" t="s">
        <v>123</v>
      </c>
      <c r="B61" s="159" t="s">
        <v>70</v>
      </c>
      <c r="C61" s="173" t="s">
        <v>71</v>
      </c>
      <c r="D61" s="160"/>
      <c r="E61" s="161"/>
      <c r="F61" s="162"/>
      <c r="G61" s="162">
        <f>SUMIF(AG62:AG89,"&lt;&gt;NOR",G62:G89)</f>
        <v>0</v>
      </c>
      <c r="H61" s="162"/>
      <c r="I61" s="162">
        <f>SUM(I62:I89)</f>
        <v>121025.81999999999</v>
      </c>
      <c r="J61" s="162"/>
      <c r="K61" s="162">
        <f>SUM(K62:K89)</f>
        <v>22546.010000000002</v>
      </c>
      <c r="L61" s="162"/>
      <c r="M61" s="162">
        <f>SUM(M62:M89)</f>
        <v>0</v>
      </c>
      <c r="N61" s="162"/>
      <c r="O61" s="162">
        <f>SUM(O62:O89)</f>
        <v>7.1400000000000006</v>
      </c>
      <c r="P61" s="162"/>
      <c r="Q61" s="162">
        <f>SUM(Q62:Q89)</f>
        <v>0</v>
      </c>
      <c r="R61" s="162"/>
      <c r="S61" s="162"/>
      <c r="T61" s="163"/>
      <c r="U61" s="157"/>
      <c r="V61" s="157">
        <f>SUM(V62:V89)</f>
        <v>52.040000000000006</v>
      </c>
      <c r="W61" s="157"/>
      <c r="X61" s="157"/>
      <c r="AG61" t="s">
        <v>124</v>
      </c>
    </row>
    <row r="62" spans="1:60" ht="22.5" outlineLevel="1">
      <c r="A62" s="164">
        <v>6</v>
      </c>
      <c r="B62" s="165" t="s">
        <v>203</v>
      </c>
      <c r="C62" s="174" t="s">
        <v>204</v>
      </c>
      <c r="D62" s="166" t="s">
        <v>183</v>
      </c>
      <c r="E62" s="167">
        <v>53.4</v>
      </c>
      <c r="F62" s="168">
        <v>0</v>
      </c>
      <c r="G62" s="169">
        <f>ROUND(E62*F62,2)</f>
        <v>0</v>
      </c>
      <c r="H62" s="168">
        <v>137.44</v>
      </c>
      <c r="I62" s="169">
        <f>ROUND(E62*H62,2)</f>
        <v>7339.3</v>
      </c>
      <c r="J62" s="168">
        <v>21.06</v>
      </c>
      <c r="K62" s="169">
        <f>ROUND(E62*J62,2)</f>
        <v>1124.5999999999999</v>
      </c>
      <c r="L62" s="169">
        <v>21</v>
      </c>
      <c r="M62" s="169">
        <f>G62*(1+L62/100)</f>
        <v>0</v>
      </c>
      <c r="N62" s="169">
        <v>1.6000000000000001E-3</v>
      </c>
      <c r="O62" s="169">
        <f>ROUND(E62*N62,2)</f>
        <v>0.09</v>
      </c>
      <c r="P62" s="169">
        <v>0</v>
      </c>
      <c r="Q62" s="169">
        <f>ROUND(E62*P62,2)</f>
        <v>0</v>
      </c>
      <c r="R62" s="169" t="s">
        <v>205</v>
      </c>
      <c r="S62" s="169" t="s">
        <v>128</v>
      </c>
      <c r="T62" s="170" t="s">
        <v>185</v>
      </c>
      <c r="U62" s="156">
        <v>0.05</v>
      </c>
      <c r="V62" s="156">
        <f>ROUND(E62*U62,2)</f>
        <v>2.67</v>
      </c>
      <c r="W62" s="156"/>
      <c r="X62" s="156" t="s">
        <v>144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206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>
      <c r="A63" s="154"/>
      <c r="B63" s="155"/>
      <c r="C63" s="180" t="s">
        <v>207</v>
      </c>
      <c r="D63" s="178"/>
      <c r="E63" s="179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165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80" t="s">
        <v>190</v>
      </c>
      <c r="D64" s="178"/>
      <c r="E64" s="179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47"/>
      <c r="Z64" s="147"/>
      <c r="AA64" s="147"/>
      <c r="AB64" s="147"/>
      <c r="AC64" s="147"/>
      <c r="AD64" s="147"/>
      <c r="AE64" s="147"/>
      <c r="AF64" s="147"/>
      <c r="AG64" s="147" t="s">
        <v>165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/>
      <c r="B65" s="155"/>
      <c r="C65" s="180" t="s">
        <v>208</v>
      </c>
      <c r="D65" s="178"/>
      <c r="E65" s="179">
        <v>5.4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47"/>
      <c r="Z65" s="147"/>
      <c r="AA65" s="147"/>
      <c r="AB65" s="147"/>
      <c r="AC65" s="147"/>
      <c r="AD65" s="147"/>
      <c r="AE65" s="147"/>
      <c r="AF65" s="147"/>
      <c r="AG65" s="147" t="s">
        <v>165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>
      <c r="A66" s="154"/>
      <c r="B66" s="155"/>
      <c r="C66" s="180" t="s">
        <v>192</v>
      </c>
      <c r="D66" s="178"/>
      <c r="E66" s="179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47"/>
      <c r="Z66" s="147"/>
      <c r="AA66" s="147"/>
      <c r="AB66" s="147"/>
      <c r="AC66" s="147"/>
      <c r="AD66" s="147"/>
      <c r="AE66" s="147"/>
      <c r="AF66" s="147"/>
      <c r="AG66" s="147" t="s">
        <v>165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>
      <c r="A67" s="154"/>
      <c r="B67" s="155"/>
      <c r="C67" s="180" t="s">
        <v>209</v>
      </c>
      <c r="D67" s="178"/>
      <c r="E67" s="179">
        <v>48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165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332"/>
      <c r="D68" s="333"/>
      <c r="E68" s="333"/>
      <c r="F68" s="333"/>
      <c r="G68" s="333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7"/>
      <c r="Z68" s="147"/>
      <c r="AA68" s="147"/>
      <c r="AB68" s="147"/>
      <c r="AC68" s="147"/>
      <c r="AD68" s="147"/>
      <c r="AE68" s="147"/>
      <c r="AF68" s="147"/>
      <c r="AG68" s="147" t="s">
        <v>133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>
      <c r="A69" s="164">
        <v>7</v>
      </c>
      <c r="B69" s="165" t="s">
        <v>210</v>
      </c>
      <c r="C69" s="174" t="s">
        <v>211</v>
      </c>
      <c r="D69" s="166" t="s">
        <v>183</v>
      </c>
      <c r="E69" s="167">
        <v>53.4</v>
      </c>
      <c r="F69" s="168">
        <v>0</v>
      </c>
      <c r="G69" s="169">
        <f>ROUND(E69*F69,2)</f>
        <v>0</v>
      </c>
      <c r="H69" s="168">
        <v>787.38</v>
      </c>
      <c r="I69" s="169">
        <f>ROUND(E69*H69,2)</f>
        <v>42046.09</v>
      </c>
      <c r="J69" s="168">
        <v>188.62</v>
      </c>
      <c r="K69" s="169">
        <f>ROUND(E69*J69,2)</f>
        <v>10072.31</v>
      </c>
      <c r="L69" s="169">
        <v>21</v>
      </c>
      <c r="M69" s="169">
        <f>G69*(1+L69/100)</f>
        <v>0</v>
      </c>
      <c r="N69" s="169">
        <v>3.8850000000000003E-2</v>
      </c>
      <c r="O69" s="169">
        <f>ROUND(E69*N69,2)</f>
        <v>2.0699999999999998</v>
      </c>
      <c r="P69" s="169">
        <v>0</v>
      </c>
      <c r="Q69" s="169">
        <f>ROUND(E69*P69,2)</f>
        <v>0</v>
      </c>
      <c r="R69" s="169" t="s">
        <v>212</v>
      </c>
      <c r="S69" s="169" t="s">
        <v>128</v>
      </c>
      <c r="T69" s="170" t="s">
        <v>185</v>
      </c>
      <c r="U69" s="156">
        <v>0.44</v>
      </c>
      <c r="V69" s="156">
        <f>ROUND(E69*U69,2)</f>
        <v>23.5</v>
      </c>
      <c r="W69" s="156"/>
      <c r="X69" s="156" t="s">
        <v>144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145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>
      <c r="A70" s="154"/>
      <c r="B70" s="155"/>
      <c r="C70" s="180" t="s">
        <v>207</v>
      </c>
      <c r="D70" s="178"/>
      <c r="E70" s="179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47"/>
      <c r="Z70" s="147"/>
      <c r="AA70" s="147"/>
      <c r="AB70" s="147"/>
      <c r="AC70" s="147"/>
      <c r="AD70" s="147"/>
      <c r="AE70" s="147"/>
      <c r="AF70" s="147"/>
      <c r="AG70" s="147" t="s">
        <v>165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80" t="s">
        <v>190</v>
      </c>
      <c r="D71" s="178"/>
      <c r="E71" s="179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47"/>
      <c r="Z71" s="147"/>
      <c r="AA71" s="147"/>
      <c r="AB71" s="147"/>
      <c r="AC71" s="147"/>
      <c r="AD71" s="147"/>
      <c r="AE71" s="147"/>
      <c r="AF71" s="147"/>
      <c r="AG71" s="147" t="s">
        <v>165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/>
      <c r="B72" s="155"/>
      <c r="C72" s="180" t="s">
        <v>208</v>
      </c>
      <c r="D72" s="178"/>
      <c r="E72" s="179">
        <v>5.4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47"/>
      <c r="Z72" s="147"/>
      <c r="AA72" s="147"/>
      <c r="AB72" s="147"/>
      <c r="AC72" s="147"/>
      <c r="AD72" s="147"/>
      <c r="AE72" s="147"/>
      <c r="AF72" s="147"/>
      <c r="AG72" s="147" t="s">
        <v>165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>
      <c r="A73" s="154"/>
      <c r="B73" s="155"/>
      <c r="C73" s="180" t="s">
        <v>192</v>
      </c>
      <c r="D73" s="178"/>
      <c r="E73" s="179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47"/>
      <c r="Z73" s="147"/>
      <c r="AA73" s="147"/>
      <c r="AB73" s="147"/>
      <c r="AC73" s="147"/>
      <c r="AD73" s="147"/>
      <c r="AE73" s="147"/>
      <c r="AF73" s="147"/>
      <c r="AG73" s="147" t="s">
        <v>165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>
      <c r="A74" s="154"/>
      <c r="B74" s="155"/>
      <c r="C74" s="180" t="s">
        <v>209</v>
      </c>
      <c r="D74" s="178"/>
      <c r="E74" s="179">
        <v>48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47"/>
      <c r="Z74" s="147"/>
      <c r="AA74" s="147"/>
      <c r="AB74" s="147"/>
      <c r="AC74" s="147"/>
      <c r="AD74" s="147"/>
      <c r="AE74" s="147"/>
      <c r="AF74" s="147"/>
      <c r="AG74" s="147" t="s">
        <v>165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332"/>
      <c r="D75" s="333"/>
      <c r="E75" s="333"/>
      <c r="F75" s="333"/>
      <c r="G75" s="333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47"/>
      <c r="Z75" s="147"/>
      <c r="AA75" s="147"/>
      <c r="AB75" s="147"/>
      <c r="AC75" s="147"/>
      <c r="AD75" s="147"/>
      <c r="AE75" s="147"/>
      <c r="AF75" s="147"/>
      <c r="AG75" s="147" t="s">
        <v>133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2.5" outlineLevel="1">
      <c r="A76" s="164">
        <v>8</v>
      </c>
      <c r="B76" s="165" t="s">
        <v>213</v>
      </c>
      <c r="C76" s="174" t="s">
        <v>214</v>
      </c>
      <c r="D76" s="166" t="s">
        <v>183</v>
      </c>
      <c r="E76" s="167">
        <v>53.4</v>
      </c>
      <c r="F76" s="168">
        <v>0</v>
      </c>
      <c r="G76" s="169">
        <f>ROUND(E76*F76,2)</f>
        <v>0</v>
      </c>
      <c r="H76" s="168">
        <v>994.47</v>
      </c>
      <c r="I76" s="169">
        <f>ROUND(E76*H76,2)</f>
        <v>53104.7</v>
      </c>
      <c r="J76" s="168">
        <v>212.53</v>
      </c>
      <c r="K76" s="169">
        <f>ROUND(E76*J76,2)</f>
        <v>11349.1</v>
      </c>
      <c r="L76" s="169">
        <v>21</v>
      </c>
      <c r="M76" s="169">
        <f>G76*(1+L76/100)</f>
        <v>0</v>
      </c>
      <c r="N76" s="169">
        <v>2.33E-3</v>
      </c>
      <c r="O76" s="169">
        <f>ROUND(E76*N76,2)</f>
        <v>0.12</v>
      </c>
      <c r="P76" s="169">
        <v>0</v>
      </c>
      <c r="Q76" s="169">
        <f>ROUND(E76*P76,2)</f>
        <v>0</v>
      </c>
      <c r="R76" s="169" t="s">
        <v>184</v>
      </c>
      <c r="S76" s="169" t="s">
        <v>128</v>
      </c>
      <c r="T76" s="170" t="s">
        <v>185</v>
      </c>
      <c r="U76" s="156">
        <v>0.48452000000000001</v>
      </c>
      <c r="V76" s="156">
        <f>ROUND(E76*U76,2)</f>
        <v>25.87</v>
      </c>
      <c r="W76" s="156"/>
      <c r="X76" s="156" t="s">
        <v>144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145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>
      <c r="A77" s="154"/>
      <c r="B77" s="155"/>
      <c r="C77" s="180" t="s">
        <v>207</v>
      </c>
      <c r="D77" s="178"/>
      <c r="E77" s="179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47"/>
      <c r="Z77" s="147"/>
      <c r="AA77" s="147"/>
      <c r="AB77" s="147"/>
      <c r="AC77" s="147"/>
      <c r="AD77" s="147"/>
      <c r="AE77" s="147"/>
      <c r="AF77" s="147"/>
      <c r="AG77" s="147" t="s">
        <v>165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80" t="s">
        <v>190</v>
      </c>
      <c r="D78" s="178"/>
      <c r="E78" s="179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47"/>
      <c r="Z78" s="147"/>
      <c r="AA78" s="147"/>
      <c r="AB78" s="147"/>
      <c r="AC78" s="147"/>
      <c r="AD78" s="147"/>
      <c r="AE78" s="147"/>
      <c r="AF78" s="147"/>
      <c r="AG78" s="147" t="s">
        <v>165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54"/>
      <c r="B79" s="155"/>
      <c r="C79" s="180" t="s">
        <v>208</v>
      </c>
      <c r="D79" s="178"/>
      <c r="E79" s="179">
        <v>5.4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47"/>
      <c r="Z79" s="147"/>
      <c r="AA79" s="147"/>
      <c r="AB79" s="147"/>
      <c r="AC79" s="147"/>
      <c r="AD79" s="147"/>
      <c r="AE79" s="147"/>
      <c r="AF79" s="147"/>
      <c r="AG79" s="147" t="s">
        <v>165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80" t="s">
        <v>192</v>
      </c>
      <c r="D80" s="178"/>
      <c r="E80" s="179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47"/>
      <c r="Z80" s="147"/>
      <c r="AA80" s="147"/>
      <c r="AB80" s="147"/>
      <c r="AC80" s="147"/>
      <c r="AD80" s="147"/>
      <c r="AE80" s="147"/>
      <c r="AF80" s="147"/>
      <c r="AG80" s="147" t="s">
        <v>165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>
      <c r="A81" s="154"/>
      <c r="B81" s="155"/>
      <c r="C81" s="180" t="s">
        <v>209</v>
      </c>
      <c r="D81" s="178"/>
      <c r="E81" s="179">
        <v>48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47"/>
      <c r="Z81" s="147"/>
      <c r="AA81" s="147"/>
      <c r="AB81" s="147"/>
      <c r="AC81" s="147"/>
      <c r="AD81" s="147"/>
      <c r="AE81" s="147"/>
      <c r="AF81" s="147"/>
      <c r="AG81" s="147" t="s">
        <v>165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332"/>
      <c r="D82" s="333"/>
      <c r="E82" s="333"/>
      <c r="F82" s="333"/>
      <c r="G82" s="333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47"/>
      <c r="Z82" s="147"/>
      <c r="AA82" s="147"/>
      <c r="AB82" s="147"/>
      <c r="AC82" s="147"/>
      <c r="AD82" s="147"/>
      <c r="AE82" s="147"/>
      <c r="AF82" s="147"/>
      <c r="AG82" s="147" t="s">
        <v>133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4">
        <v>9</v>
      </c>
      <c r="B83" s="165" t="s">
        <v>215</v>
      </c>
      <c r="C83" s="174" t="s">
        <v>216</v>
      </c>
      <c r="D83" s="166" t="s">
        <v>217</v>
      </c>
      <c r="E83" s="167">
        <v>652.66666999999995</v>
      </c>
      <c r="F83" s="168">
        <v>0</v>
      </c>
      <c r="G83" s="169">
        <f>ROUND(E83*F83,2)</f>
        <v>0</v>
      </c>
      <c r="H83" s="168">
        <v>28.4</v>
      </c>
      <c r="I83" s="169">
        <f>ROUND(E83*H83,2)</f>
        <v>18535.73</v>
      </c>
      <c r="J83" s="168">
        <v>0</v>
      </c>
      <c r="K83" s="169">
        <f>ROUND(E83*J83,2)</f>
        <v>0</v>
      </c>
      <c r="L83" s="169">
        <v>21</v>
      </c>
      <c r="M83" s="169">
        <f>G83*(1+L83/100)</f>
        <v>0</v>
      </c>
      <c r="N83" s="169">
        <v>7.4400000000000004E-3</v>
      </c>
      <c r="O83" s="169">
        <f>ROUND(E83*N83,2)</f>
        <v>4.8600000000000003</v>
      </c>
      <c r="P83" s="169">
        <v>0</v>
      </c>
      <c r="Q83" s="169">
        <f>ROUND(E83*P83,2)</f>
        <v>0</v>
      </c>
      <c r="R83" s="169" t="s">
        <v>218</v>
      </c>
      <c r="S83" s="169" t="s">
        <v>128</v>
      </c>
      <c r="T83" s="170" t="s">
        <v>185</v>
      </c>
      <c r="U83" s="156">
        <v>0</v>
      </c>
      <c r="V83" s="156">
        <f>ROUND(E83*U83,2)</f>
        <v>0</v>
      </c>
      <c r="W83" s="156"/>
      <c r="X83" s="156" t="s">
        <v>219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220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80" t="s">
        <v>207</v>
      </c>
      <c r="D84" s="178"/>
      <c r="E84" s="179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47"/>
      <c r="Z84" s="147"/>
      <c r="AA84" s="147"/>
      <c r="AB84" s="147"/>
      <c r="AC84" s="147"/>
      <c r="AD84" s="147"/>
      <c r="AE84" s="147"/>
      <c r="AF84" s="147"/>
      <c r="AG84" s="147" t="s">
        <v>165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54"/>
      <c r="B85" s="155"/>
      <c r="C85" s="180" t="s">
        <v>190</v>
      </c>
      <c r="D85" s="178"/>
      <c r="E85" s="179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47"/>
      <c r="Z85" s="147"/>
      <c r="AA85" s="147"/>
      <c r="AB85" s="147"/>
      <c r="AC85" s="147"/>
      <c r="AD85" s="147"/>
      <c r="AE85" s="147"/>
      <c r="AF85" s="147"/>
      <c r="AG85" s="147" t="s">
        <v>165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80" t="s">
        <v>221</v>
      </c>
      <c r="D86" s="178"/>
      <c r="E86" s="179">
        <v>66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47"/>
      <c r="Z86" s="147"/>
      <c r="AA86" s="147"/>
      <c r="AB86" s="147"/>
      <c r="AC86" s="147"/>
      <c r="AD86" s="147"/>
      <c r="AE86" s="147"/>
      <c r="AF86" s="147"/>
      <c r="AG86" s="147" t="s">
        <v>165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54"/>
      <c r="B87" s="155"/>
      <c r="C87" s="180" t="s">
        <v>192</v>
      </c>
      <c r="D87" s="178"/>
      <c r="E87" s="179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47"/>
      <c r="Z87" s="147"/>
      <c r="AA87" s="147"/>
      <c r="AB87" s="147"/>
      <c r="AC87" s="147"/>
      <c r="AD87" s="147"/>
      <c r="AE87" s="147"/>
      <c r="AF87" s="147"/>
      <c r="AG87" s="147" t="s">
        <v>165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80" t="s">
        <v>222</v>
      </c>
      <c r="D88" s="178"/>
      <c r="E88" s="179">
        <v>586.66666999999995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47"/>
      <c r="Z88" s="147"/>
      <c r="AA88" s="147"/>
      <c r="AB88" s="147"/>
      <c r="AC88" s="147"/>
      <c r="AD88" s="147"/>
      <c r="AE88" s="147"/>
      <c r="AF88" s="147"/>
      <c r="AG88" s="147" t="s">
        <v>165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332"/>
      <c r="D89" s="333"/>
      <c r="E89" s="333"/>
      <c r="F89" s="333"/>
      <c r="G89" s="333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47"/>
      <c r="Z89" s="147"/>
      <c r="AA89" s="147"/>
      <c r="AB89" s="147"/>
      <c r="AC89" s="147"/>
      <c r="AD89" s="147"/>
      <c r="AE89" s="147"/>
      <c r="AF89" s="147"/>
      <c r="AG89" s="147" t="s">
        <v>133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>
      <c r="A90" s="158" t="s">
        <v>123</v>
      </c>
      <c r="B90" s="159" t="s">
        <v>72</v>
      </c>
      <c r="C90" s="173" t="s">
        <v>73</v>
      </c>
      <c r="D90" s="160"/>
      <c r="E90" s="161"/>
      <c r="F90" s="162"/>
      <c r="G90" s="162">
        <f>SUMIF(AG91:AG109,"&lt;&gt;NOR",G91:G109)</f>
        <v>0</v>
      </c>
      <c r="H90" s="162"/>
      <c r="I90" s="162">
        <f>SUM(I91:I109)</f>
        <v>2731.46</v>
      </c>
      <c r="J90" s="162"/>
      <c r="K90" s="162">
        <f>SUM(K91:K109)</f>
        <v>22327.54</v>
      </c>
      <c r="L90" s="162"/>
      <c r="M90" s="162">
        <f>SUM(M91:M109)</f>
        <v>0</v>
      </c>
      <c r="N90" s="162"/>
      <c r="O90" s="162">
        <f>SUM(O91:O109)</f>
        <v>0</v>
      </c>
      <c r="P90" s="162"/>
      <c r="Q90" s="162">
        <f>SUM(Q91:Q109)</f>
        <v>0</v>
      </c>
      <c r="R90" s="162"/>
      <c r="S90" s="162"/>
      <c r="T90" s="163"/>
      <c r="U90" s="157"/>
      <c r="V90" s="157">
        <f>SUM(V91:V109)</f>
        <v>25.2</v>
      </c>
      <c r="W90" s="157"/>
      <c r="X90" s="157"/>
      <c r="AG90" t="s">
        <v>124</v>
      </c>
    </row>
    <row r="91" spans="1:60" ht="56.25" outlineLevel="1">
      <c r="A91" s="164">
        <v>10</v>
      </c>
      <c r="B91" s="165" t="s">
        <v>223</v>
      </c>
      <c r="C91" s="174" t="s">
        <v>224</v>
      </c>
      <c r="D91" s="166" t="s">
        <v>183</v>
      </c>
      <c r="E91" s="167">
        <v>53.4</v>
      </c>
      <c r="F91" s="168">
        <v>0</v>
      </c>
      <c r="G91" s="169">
        <f>ROUND(E91*F91,2)</f>
        <v>0</v>
      </c>
      <c r="H91" s="168">
        <v>1.43</v>
      </c>
      <c r="I91" s="169">
        <f>ROUND(E91*H91,2)</f>
        <v>76.36</v>
      </c>
      <c r="J91" s="168">
        <v>108.57</v>
      </c>
      <c r="K91" s="169">
        <f>ROUND(E91*J91,2)</f>
        <v>5797.64</v>
      </c>
      <c r="L91" s="169">
        <v>21</v>
      </c>
      <c r="M91" s="169">
        <f>G91*(1+L91/100)</f>
        <v>0</v>
      </c>
      <c r="N91" s="169">
        <v>4.0000000000000003E-5</v>
      </c>
      <c r="O91" s="169">
        <f>ROUND(E91*N91,2)</f>
        <v>0</v>
      </c>
      <c r="P91" s="169">
        <v>0</v>
      </c>
      <c r="Q91" s="169">
        <f>ROUND(E91*P91,2)</f>
        <v>0</v>
      </c>
      <c r="R91" s="169" t="s">
        <v>184</v>
      </c>
      <c r="S91" s="169" t="s">
        <v>128</v>
      </c>
      <c r="T91" s="170" t="s">
        <v>185</v>
      </c>
      <c r="U91" s="156">
        <v>0.308</v>
      </c>
      <c r="V91" s="156">
        <f>ROUND(E91*U91,2)</f>
        <v>16.45</v>
      </c>
      <c r="W91" s="156"/>
      <c r="X91" s="156" t="s">
        <v>144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145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>
      <c r="A92" s="154"/>
      <c r="B92" s="155"/>
      <c r="C92" s="180" t="s">
        <v>190</v>
      </c>
      <c r="D92" s="178"/>
      <c r="E92" s="179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47"/>
      <c r="Z92" s="147"/>
      <c r="AA92" s="147"/>
      <c r="AB92" s="147"/>
      <c r="AC92" s="147"/>
      <c r="AD92" s="147"/>
      <c r="AE92" s="147"/>
      <c r="AF92" s="147"/>
      <c r="AG92" s="147" t="s">
        <v>165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54"/>
      <c r="B93" s="155"/>
      <c r="C93" s="180" t="s">
        <v>208</v>
      </c>
      <c r="D93" s="178"/>
      <c r="E93" s="179">
        <v>5.4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47"/>
      <c r="Z93" s="147"/>
      <c r="AA93" s="147"/>
      <c r="AB93" s="147"/>
      <c r="AC93" s="147"/>
      <c r="AD93" s="147"/>
      <c r="AE93" s="147"/>
      <c r="AF93" s="147"/>
      <c r="AG93" s="147" t="s">
        <v>165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54"/>
      <c r="B94" s="155"/>
      <c r="C94" s="180" t="s">
        <v>192</v>
      </c>
      <c r="D94" s="178"/>
      <c r="E94" s="179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47"/>
      <c r="Z94" s="147"/>
      <c r="AA94" s="147"/>
      <c r="AB94" s="147"/>
      <c r="AC94" s="147"/>
      <c r="AD94" s="147"/>
      <c r="AE94" s="147"/>
      <c r="AF94" s="147"/>
      <c r="AG94" s="147" t="s">
        <v>165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54"/>
      <c r="B95" s="155"/>
      <c r="C95" s="180" t="s">
        <v>209</v>
      </c>
      <c r="D95" s="178"/>
      <c r="E95" s="179">
        <v>48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47"/>
      <c r="Z95" s="147"/>
      <c r="AA95" s="147"/>
      <c r="AB95" s="147"/>
      <c r="AC95" s="147"/>
      <c r="AD95" s="147"/>
      <c r="AE95" s="147"/>
      <c r="AF95" s="147"/>
      <c r="AG95" s="147" t="s">
        <v>165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54"/>
      <c r="B96" s="155"/>
      <c r="C96" s="332"/>
      <c r="D96" s="333"/>
      <c r="E96" s="333"/>
      <c r="F96" s="333"/>
      <c r="G96" s="333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47"/>
      <c r="Z96" s="147"/>
      <c r="AA96" s="147"/>
      <c r="AB96" s="147"/>
      <c r="AC96" s="147"/>
      <c r="AD96" s="147"/>
      <c r="AE96" s="147"/>
      <c r="AF96" s="147"/>
      <c r="AG96" s="147" t="s">
        <v>133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2.5" outlineLevel="1">
      <c r="A97" s="164">
        <v>11</v>
      </c>
      <c r="B97" s="165" t="s">
        <v>225</v>
      </c>
      <c r="C97" s="174" t="s">
        <v>226</v>
      </c>
      <c r="D97" s="166" t="s">
        <v>217</v>
      </c>
      <c r="E97" s="167">
        <v>70</v>
      </c>
      <c r="F97" s="168">
        <v>0</v>
      </c>
      <c r="G97" s="169">
        <f>ROUND(E97*F97,2)</f>
        <v>0</v>
      </c>
      <c r="H97" s="168">
        <v>37.93</v>
      </c>
      <c r="I97" s="169">
        <f>ROUND(E97*H97,2)</f>
        <v>2655.1</v>
      </c>
      <c r="J97" s="168">
        <v>57.57</v>
      </c>
      <c r="K97" s="169">
        <f>ROUND(E97*J97,2)</f>
        <v>4029.9</v>
      </c>
      <c r="L97" s="169">
        <v>21</v>
      </c>
      <c r="M97" s="169">
        <f>G97*(1+L97/100)</f>
        <v>0</v>
      </c>
      <c r="N97" s="169">
        <v>0</v>
      </c>
      <c r="O97" s="169">
        <f>ROUND(E97*N97,2)</f>
        <v>0</v>
      </c>
      <c r="P97" s="169">
        <v>0</v>
      </c>
      <c r="Q97" s="169">
        <f>ROUND(E97*P97,2)</f>
        <v>0</v>
      </c>
      <c r="R97" s="169" t="s">
        <v>205</v>
      </c>
      <c r="S97" s="169" t="s">
        <v>128</v>
      </c>
      <c r="T97" s="170" t="s">
        <v>185</v>
      </c>
      <c r="U97" s="156">
        <v>0.125</v>
      </c>
      <c r="V97" s="156">
        <f>ROUND(E97*U97,2)</f>
        <v>8.75</v>
      </c>
      <c r="W97" s="156"/>
      <c r="X97" s="156" t="s">
        <v>144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145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54"/>
      <c r="B98" s="155"/>
      <c r="C98" s="180" t="s">
        <v>227</v>
      </c>
      <c r="D98" s="178"/>
      <c r="E98" s="179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47"/>
      <c r="Z98" s="147"/>
      <c r="AA98" s="147"/>
      <c r="AB98" s="147"/>
      <c r="AC98" s="147"/>
      <c r="AD98" s="147"/>
      <c r="AE98" s="147"/>
      <c r="AF98" s="147"/>
      <c r="AG98" s="147" t="s">
        <v>165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54"/>
      <c r="B99" s="155"/>
      <c r="C99" s="180" t="s">
        <v>192</v>
      </c>
      <c r="D99" s="178"/>
      <c r="E99" s="179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47"/>
      <c r="Z99" s="147"/>
      <c r="AA99" s="147"/>
      <c r="AB99" s="147"/>
      <c r="AC99" s="147"/>
      <c r="AD99" s="147"/>
      <c r="AE99" s="147"/>
      <c r="AF99" s="147"/>
      <c r="AG99" s="147" t="s">
        <v>165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>
      <c r="A100" s="154"/>
      <c r="B100" s="155"/>
      <c r="C100" s="180" t="s">
        <v>228</v>
      </c>
      <c r="D100" s="178"/>
      <c r="E100" s="179">
        <v>70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165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54"/>
      <c r="B101" s="155"/>
      <c r="C101" s="332"/>
      <c r="D101" s="333"/>
      <c r="E101" s="333"/>
      <c r="F101" s="333"/>
      <c r="G101" s="333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133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1.75" customHeight="1" outlineLevel="1">
      <c r="A102" s="164">
        <v>12</v>
      </c>
      <c r="B102" s="165" t="s">
        <v>229</v>
      </c>
      <c r="C102" s="174" t="s">
        <v>502</v>
      </c>
      <c r="D102" s="166" t="s">
        <v>230</v>
      </c>
      <c r="E102" s="167">
        <v>1</v>
      </c>
      <c r="F102" s="168">
        <v>0</v>
      </c>
      <c r="G102" s="169">
        <f>ROUND(E102*F102,2)</f>
        <v>0</v>
      </c>
      <c r="H102" s="168">
        <v>0</v>
      </c>
      <c r="I102" s="169">
        <f>ROUND(E102*H102,2)</f>
        <v>0</v>
      </c>
      <c r="J102" s="168">
        <v>3500</v>
      </c>
      <c r="K102" s="169">
        <f>ROUND(E102*J102,2)</f>
        <v>3500</v>
      </c>
      <c r="L102" s="169">
        <v>21</v>
      </c>
      <c r="M102" s="169">
        <f>G102*(1+L102/100)</f>
        <v>0</v>
      </c>
      <c r="N102" s="169">
        <v>0</v>
      </c>
      <c r="O102" s="169">
        <f>ROUND(E102*N102,2)</f>
        <v>0</v>
      </c>
      <c r="P102" s="169">
        <v>0</v>
      </c>
      <c r="Q102" s="169">
        <f>ROUND(E102*P102,2)</f>
        <v>0</v>
      </c>
      <c r="R102" s="169"/>
      <c r="S102" s="169" t="s">
        <v>143</v>
      </c>
      <c r="T102" s="170" t="s">
        <v>129</v>
      </c>
      <c r="U102" s="156">
        <v>0</v>
      </c>
      <c r="V102" s="156">
        <f>ROUND(E102*U102,2)</f>
        <v>0</v>
      </c>
      <c r="W102" s="156"/>
      <c r="X102" s="156" t="s">
        <v>144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145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>
      <c r="A103" s="154"/>
      <c r="B103" s="155"/>
      <c r="C103" s="336" t="s">
        <v>506</v>
      </c>
      <c r="D103" s="337"/>
      <c r="E103" s="337"/>
      <c r="F103" s="337"/>
      <c r="G103" s="337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133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22.5" outlineLevel="1">
      <c r="A104" s="164">
        <v>13</v>
      </c>
      <c r="B104" s="165" t="s">
        <v>231</v>
      </c>
      <c r="C104" s="174" t="s">
        <v>232</v>
      </c>
      <c r="D104" s="166" t="s">
        <v>233</v>
      </c>
      <c r="E104" s="167">
        <v>10</v>
      </c>
      <c r="F104" s="168">
        <v>0</v>
      </c>
      <c r="G104" s="169">
        <f>ROUND(E104*F104,2)</f>
        <v>0</v>
      </c>
      <c r="H104" s="168">
        <v>0</v>
      </c>
      <c r="I104" s="169">
        <f>ROUND(E104*H104,2)</f>
        <v>0</v>
      </c>
      <c r="J104" s="168">
        <v>300</v>
      </c>
      <c r="K104" s="169">
        <f>ROUND(E104*J104,2)</f>
        <v>3000</v>
      </c>
      <c r="L104" s="169">
        <v>21</v>
      </c>
      <c r="M104" s="169">
        <f>G104*(1+L104/100)</f>
        <v>0</v>
      </c>
      <c r="N104" s="169">
        <v>0</v>
      </c>
      <c r="O104" s="169">
        <f>ROUND(E104*N104,2)</f>
        <v>0</v>
      </c>
      <c r="P104" s="169">
        <v>0</v>
      </c>
      <c r="Q104" s="169">
        <f>ROUND(E104*P104,2)</f>
        <v>0</v>
      </c>
      <c r="R104" s="169"/>
      <c r="S104" s="169" t="s">
        <v>143</v>
      </c>
      <c r="T104" s="170" t="s">
        <v>129</v>
      </c>
      <c r="U104" s="156">
        <v>0</v>
      </c>
      <c r="V104" s="156">
        <f>ROUND(E104*U104,2)</f>
        <v>0</v>
      </c>
      <c r="W104" s="156"/>
      <c r="X104" s="156" t="s">
        <v>234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235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54"/>
      <c r="B105" s="155"/>
      <c r="C105" s="336"/>
      <c r="D105" s="337"/>
      <c r="E105" s="337"/>
      <c r="F105" s="337"/>
      <c r="G105" s="337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133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4">
        <v>14</v>
      </c>
      <c r="B106" s="165" t="s">
        <v>236</v>
      </c>
      <c r="C106" s="174" t="s">
        <v>237</v>
      </c>
      <c r="D106" s="166" t="s">
        <v>233</v>
      </c>
      <c r="E106" s="167">
        <v>20</v>
      </c>
      <c r="F106" s="168">
        <v>0</v>
      </c>
      <c r="G106" s="169">
        <f>ROUND(E106*F106,2)</f>
        <v>0</v>
      </c>
      <c r="H106" s="168">
        <v>0</v>
      </c>
      <c r="I106" s="169">
        <f>ROUND(E106*H106,2)</f>
        <v>0</v>
      </c>
      <c r="J106" s="168">
        <v>300</v>
      </c>
      <c r="K106" s="169">
        <f>ROUND(E106*J106,2)</f>
        <v>6000</v>
      </c>
      <c r="L106" s="169">
        <v>21</v>
      </c>
      <c r="M106" s="169">
        <f>G106*(1+L106/100)</f>
        <v>0</v>
      </c>
      <c r="N106" s="169">
        <v>0</v>
      </c>
      <c r="O106" s="169">
        <f>ROUND(E106*N106,2)</f>
        <v>0</v>
      </c>
      <c r="P106" s="169">
        <v>0</v>
      </c>
      <c r="Q106" s="169">
        <f>ROUND(E106*P106,2)</f>
        <v>0</v>
      </c>
      <c r="R106" s="169"/>
      <c r="S106" s="169" t="s">
        <v>143</v>
      </c>
      <c r="T106" s="170" t="s">
        <v>129</v>
      </c>
      <c r="U106" s="156">
        <v>0</v>
      </c>
      <c r="V106" s="156">
        <f>ROUND(E106*U106,2)</f>
        <v>0</v>
      </c>
      <c r="W106" s="156"/>
      <c r="X106" s="156" t="s">
        <v>234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235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54"/>
      <c r="B107" s="155"/>
      <c r="C107" s="336"/>
      <c r="D107" s="337"/>
      <c r="E107" s="337"/>
      <c r="F107" s="337"/>
      <c r="G107" s="337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133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292">
        <v>15</v>
      </c>
      <c r="B108" s="293"/>
      <c r="C108" s="294" t="s">
        <v>503</v>
      </c>
      <c r="D108" s="295"/>
      <c r="E108" s="296"/>
      <c r="F108" s="168"/>
      <c r="G108" s="169">
        <f>ROUND(E108*F108,2)</f>
        <v>0</v>
      </c>
      <c r="H108" s="168">
        <v>0</v>
      </c>
      <c r="I108" s="169">
        <f>ROUND(E108*H108,2)</f>
        <v>0</v>
      </c>
      <c r="J108" s="168">
        <v>1500</v>
      </c>
      <c r="K108" s="169">
        <f>ROUND(E108*J108,2)</f>
        <v>0</v>
      </c>
      <c r="L108" s="169">
        <v>21</v>
      </c>
      <c r="M108" s="169">
        <f>G108*(1+L108/100)</f>
        <v>0</v>
      </c>
      <c r="N108" s="169">
        <v>0</v>
      </c>
      <c r="O108" s="169">
        <f>ROUND(E108*N108,2)</f>
        <v>0</v>
      </c>
      <c r="P108" s="169">
        <v>0</v>
      </c>
      <c r="Q108" s="169">
        <f>ROUND(E108*P108,2)</f>
        <v>0</v>
      </c>
      <c r="R108" s="169"/>
      <c r="S108" s="169" t="s">
        <v>143</v>
      </c>
      <c r="T108" s="170" t="s">
        <v>129</v>
      </c>
      <c r="U108" s="156">
        <v>0</v>
      </c>
      <c r="V108" s="156">
        <f>ROUND(E108*U108,2)</f>
        <v>0</v>
      </c>
      <c r="W108" s="156"/>
      <c r="X108" s="156" t="s">
        <v>234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235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54"/>
      <c r="B109" s="155"/>
      <c r="C109" s="336"/>
      <c r="D109" s="337"/>
      <c r="E109" s="337"/>
      <c r="F109" s="337"/>
      <c r="G109" s="337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133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>
      <c r="A110" s="158" t="s">
        <v>123</v>
      </c>
      <c r="B110" s="159" t="s">
        <v>74</v>
      </c>
      <c r="C110" s="173" t="s">
        <v>75</v>
      </c>
      <c r="D110" s="160"/>
      <c r="E110" s="161"/>
      <c r="F110" s="162"/>
      <c r="G110" s="162">
        <f>SUMIF(AG111:AG160,"&lt;&gt;NOR",G111:G160)</f>
        <v>0</v>
      </c>
      <c r="H110" s="162"/>
      <c r="I110" s="162">
        <f>SUM(I111:I160)</f>
        <v>0</v>
      </c>
      <c r="J110" s="162"/>
      <c r="K110" s="162">
        <f>SUM(K111:K160)</f>
        <v>40923.540000000008</v>
      </c>
      <c r="L110" s="162"/>
      <c r="M110" s="162">
        <f>SUM(M111:M160)</f>
        <v>0</v>
      </c>
      <c r="N110" s="162"/>
      <c r="O110" s="162">
        <f>SUM(O111:O160)</f>
        <v>0</v>
      </c>
      <c r="P110" s="162"/>
      <c r="Q110" s="162">
        <f>SUM(Q111:Q160)</f>
        <v>12.379999999999999</v>
      </c>
      <c r="R110" s="162"/>
      <c r="S110" s="162"/>
      <c r="T110" s="163"/>
      <c r="U110" s="157"/>
      <c r="V110" s="157">
        <f>SUM(V111:V160)</f>
        <v>130.54</v>
      </c>
      <c r="W110" s="157"/>
      <c r="X110" s="157"/>
      <c r="AG110" t="s">
        <v>124</v>
      </c>
    </row>
    <row r="111" spans="1:60" ht="22.5" outlineLevel="1">
      <c r="A111" s="164">
        <v>16</v>
      </c>
      <c r="B111" s="165" t="s">
        <v>238</v>
      </c>
      <c r="C111" s="174" t="s">
        <v>239</v>
      </c>
      <c r="D111" s="166" t="s">
        <v>240</v>
      </c>
      <c r="E111" s="167">
        <v>2.67</v>
      </c>
      <c r="F111" s="168">
        <v>0</v>
      </c>
      <c r="G111" s="169">
        <f>ROUND(E111*F111,2)</f>
        <v>0</v>
      </c>
      <c r="H111" s="168">
        <v>0</v>
      </c>
      <c r="I111" s="169">
        <f>ROUND(E111*H111,2)</f>
        <v>0</v>
      </c>
      <c r="J111" s="168">
        <v>2665</v>
      </c>
      <c r="K111" s="169">
        <f>ROUND(E111*J111,2)</f>
        <v>7115.55</v>
      </c>
      <c r="L111" s="169">
        <v>21</v>
      </c>
      <c r="M111" s="169">
        <f>G111*(1+L111/100)</f>
        <v>0</v>
      </c>
      <c r="N111" s="169">
        <v>0</v>
      </c>
      <c r="O111" s="169">
        <f>ROUND(E111*N111,2)</f>
        <v>0</v>
      </c>
      <c r="P111" s="169">
        <v>2.2000000000000002</v>
      </c>
      <c r="Q111" s="169">
        <f>ROUND(E111*P111,2)</f>
        <v>5.87</v>
      </c>
      <c r="R111" s="169" t="s">
        <v>241</v>
      </c>
      <c r="S111" s="169" t="s">
        <v>128</v>
      </c>
      <c r="T111" s="170" t="s">
        <v>185</v>
      </c>
      <c r="U111" s="156">
        <v>7.1950000000000003</v>
      </c>
      <c r="V111" s="156">
        <f>ROUND(E111*U111,2)</f>
        <v>19.21</v>
      </c>
      <c r="W111" s="156"/>
      <c r="X111" s="156" t="s">
        <v>144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145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>
      <c r="A112" s="154"/>
      <c r="B112" s="155"/>
      <c r="C112" s="180" t="s">
        <v>207</v>
      </c>
      <c r="D112" s="178"/>
      <c r="E112" s="179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165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>
      <c r="A113" s="154"/>
      <c r="B113" s="155"/>
      <c r="C113" s="180" t="s">
        <v>190</v>
      </c>
      <c r="D113" s="178"/>
      <c r="E113" s="179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165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>
      <c r="A114" s="154"/>
      <c r="B114" s="155"/>
      <c r="C114" s="180" t="s">
        <v>242</v>
      </c>
      <c r="D114" s="178"/>
      <c r="E114" s="179">
        <v>0.27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165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>
      <c r="A115" s="154"/>
      <c r="B115" s="155"/>
      <c r="C115" s="180" t="s">
        <v>192</v>
      </c>
      <c r="D115" s="178"/>
      <c r="E115" s="179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165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>
      <c r="A116" s="154"/>
      <c r="B116" s="155"/>
      <c r="C116" s="180" t="s">
        <v>243</v>
      </c>
      <c r="D116" s="178"/>
      <c r="E116" s="179">
        <v>2.4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165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>
      <c r="A117" s="154"/>
      <c r="B117" s="155"/>
      <c r="C117" s="332"/>
      <c r="D117" s="333"/>
      <c r="E117" s="333"/>
      <c r="F117" s="333"/>
      <c r="G117" s="333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133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>
      <c r="A118" s="164">
        <v>17</v>
      </c>
      <c r="B118" s="165" t="s">
        <v>244</v>
      </c>
      <c r="C118" s="174" t="s">
        <v>245</v>
      </c>
      <c r="D118" s="166" t="s">
        <v>183</v>
      </c>
      <c r="E118" s="167">
        <v>53.4</v>
      </c>
      <c r="F118" s="168">
        <v>0</v>
      </c>
      <c r="G118" s="169">
        <f>ROUND(E118*F118,2)</f>
        <v>0</v>
      </c>
      <c r="H118" s="168">
        <v>0</v>
      </c>
      <c r="I118" s="169">
        <f>ROUND(E118*H118,2)</f>
        <v>0</v>
      </c>
      <c r="J118" s="168">
        <v>298.5</v>
      </c>
      <c r="K118" s="169">
        <f>ROUND(E118*J118,2)</f>
        <v>15939.9</v>
      </c>
      <c r="L118" s="169">
        <v>21</v>
      </c>
      <c r="M118" s="169">
        <f>G118*(1+L118/100)</f>
        <v>0</v>
      </c>
      <c r="N118" s="169">
        <v>0</v>
      </c>
      <c r="O118" s="169">
        <f>ROUND(E118*N118,2)</f>
        <v>0</v>
      </c>
      <c r="P118" s="169">
        <v>1.26E-2</v>
      </c>
      <c r="Q118" s="169">
        <f>ROUND(E118*P118,2)</f>
        <v>0.67</v>
      </c>
      <c r="R118" s="169" t="s">
        <v>241</v>
      </c>
      <c r="S118" s="169" t="s">
        <v>128</v>
      </c>
      <c r="T118" s="170" t="s">
        <v>185</v>
      </c>
      <c r="U118" s="156">
        <v>0.33</v>
      </c>
      <c r="V118" s="156">
        <f>ROUND(E118*U118,2)</f>
        <v>17.62</v>
      </c>
      <c r="W118" s="156"/>
      <c r="X118" s="156" t="s">
        <v>144</v>
      </c>
      <c r="Y118" s="147"/>
      <c r="Z118" s="147"/>
      <c r="AA118" s="147"/>
      <c r="AB118" s="147"/>
      <c r="AC118" s="147"/>
      <c r="AD118" s="147"/>
      <c r="AE118" s="147"/>
      <c r="AF118" s="147"/>
      <c r="AG118" s="147" t="s">
        <v>145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>
      <c r="A119" s="154"/>
      <c r="B119" s="155"/>
      <c r="C119" s="180" t="s">
        <v>207</v>
      </c>
      <c r="D119" s="178"/>
      <c r="E119" s="179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165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>
      <c r="A120" s="154"/>
      <c r="B120" s="155"/>
      <c r="C120" s="180" t="s">
        <v>190</v>
      </c>
      <c r="D120" s="178"/>
      <c r="E120" s="179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165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>
      <c r="A121" s="154"/>
      <c r="B121" s="155"/>
      <c r="C121" s="180" t="s">
        <v>208</v>
      </c>
      <c r="D121" s="178"/>
      <c r="E121" s="179">
        <v>5.4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165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>
      <c r="A122" s="154"/>
      <c r="B122" s="155"/>
      <c r="C122" s="180" t="s">
        <v>192</v>
      </c>
      <c r="D122" s="178"/>
      <c r="E122" s="179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165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>
      <c r="A123" s="154"/>
      <c r="B123" s="155"/>
      <c r="C123" s="180" t="s">
        <v>209</v>
      </c>
      <c r="D123" s="178"/>
      <c r="E123" s="179">
        <v>48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165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>
      <c r="A124" s="154"/>
      <c r="B124" s="155"/>
      <c r="C124" s="332"/>
      <c r="D124" s="333"/>
      <c r="E124" s="333"/>
      <c r="F124" s="333"/>
      <c r="G124" s="333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133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>
      <c r="A125" s="164">
        <v>18</v>
      </c>
      <c r="B125" s="165" t="s">
        <v>246</v>
      </c>
      <c r="C125" s="174" t="s">
        <v>247</v>
      </c>
      <c r="D125" s="166" t="s">
        <v>183</v>
      </c>
      <c r="E125" s="167">
        <v>53.4</v>
      </c>
      <c r="F125" s="168">
        <v>0</v>
      </c>
      <c r="G125" s="169">
        <f>ROUND(E125*F125,2)</f>
        <v>0</v>
      </c>
      <c r="H125" s="168">
        <v>0</v>
      </c>
      <c r="I125" s="169">
        <f>ROUND(E125*H125,2)</f>
        <v>0</v>
      </c>
      <c r="J125" s="168">
        <v>60.8</v>
      </c>
      <c r="K125" s="169">
        <f>ROUND(E125*J125,2)</f>
        <v>3246.72</v>
      </c>
      <c r="L125" s="169">
        <v>21</v>
      </c>
      <c r="M125" s="169">
        <f>G125*(1+L125/100)</f>
        <v>0</v>
      </c>
      <c r="N125" s="169">
        <v>0</v>
      </c>
      <c r="O125" s="169">
        <f>ROUND(E125*N125,2)</f>
        <v>0</v>
      </c>
      <c r="P125" s="169">
        <v>0.02</v>
      </c>
      <c r="Q125" s="169">
        <f>ROUND(E125*P125,2)</f>
        <v>1.07</v>
      </c>
      <c r="R125" s="169" t="s">
        <v>241</v>
      </c>
      <c r="S125" s="169" t="s">
        <v>128</v>
      </c>
      <c r="T125" s="170" t="s">
        <v>185</v>
      </c>
      <c r="U125" s="156">
        <v>0.14699999999999999</v>
      </c>
      <c r="V125" s="156">
        <f>ROUND(E125*U125,2)</f>
        <v>7.85</v>
      </c>
      <c r="W125" s="156"/>
      <c r="X125" s="156" t="s">
        <v>144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145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>
      <c r="A126" s="154"/>
      <c r="B126" s="155"/>
      <c r="C126" s="345" t="s">
        <v>248</v>
      </c>
      <c r="D126" s="346"/>
      <c r="E126" s="346"/>
      <c r="F126" s="346"/>
      <c r="G126" s="34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187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>
      <c r="A127" s="154"/>
      <c r="B127" s="155"/>
      <c r="C127" s="180" t="s">
        <v>207</v>
      </c>
      <c r="D127" s="178"/>
      <c r="E127" s="179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165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>
      <c r="A128" s="154"/>
      <c r="B128" s="155"/>
      <c r="C128" s="180" t="s">
        <v>190</v>
      </c>
      <c r="D128" s="178"/>
      <c r="E128" s="179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165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>
      <c r="A129" s="154"/>
      <c r="B129" s="155"/>
      <c r="C129" s="180" t="s">
        <v>208</v>
      </c>
      <c r="D129" s="178"/>
      <c r="E129" s="179">
        <v>5.4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165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>
      <c r="A130" s="154"/>
      <c r="B130" s="155"/>
      <c r="C130" s="180" t="s">
        <v>192</v>
      </c>
      <c r="D130" s="178"/>
      <c r="E130" s="179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165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>
      <c r="A131" s="154"/>
      <c r="B131" s="155"/>
      <c r="C131" s="180" t="s">
        <v>209</v>
      </c>
      <c r="D131" s="178"/>
      <c r="E131" s="179">
        <v>48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165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>
      <c r="A132" s="154"/>
      <c r="B132" s="155"/>
      <c r="C132" s="332"/>
      <c r="D132" s="333"/>
      <c r="E132" s="333"/>
      <c r="F132" s="333"/>
      <c r="G132" s="333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133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t="22.5" outlineLevel="1">
      <c r="A133" s="164">
        <v>19</v>
      </c>
      <c r="B133" s="165" t="s">
        <v>249</v>
      </c>
      <c r="C133" s="174" t="s">
        <v>250</v>
      </c>
      <c r="D133" s="166" t="s">
        <v>183</v>
      </c>
      <c r="E133" s="167">
        <v>6.21</v>
      </c>
      <c r="F133" s="168">
        <v>0</v>
      </c>
      <c r="G133" s="169">
        <f>ROUND(E133*F133,2)</f>
        <v>0</v>
      </c>
      <c r="H133" s="168">
        <v>0</v>
      </c>
      <c r="I133" s="169">
        <f>ROUND(E133*H133,2)</f>
        <v>0</v>
      </c>
      <c r="J133" s="168">
        <v>24.7</v>
      </c>
      <c r="K133" s="169">
        <f>ROUND(E133*J133,2)</f>
        <v>153.38999999999999</v>
      </c>
      <c r="L133" s="169">
        <v>21</v>
      </c>
      <c r="M133" s="169">
        <f>G133*(1+L133/100)</f>
        <v>0</v>
      </c>
      <c r="N133" s="169">
        <v>0</v>
      </c>
      <c r="O133" s="169">
        <f>ROUND(E133*N133,2)</f>
        <v>0</v>
      </c>
      <c r="P133" s="169">
        <v>6.0000000000000001E-3</v>
      </c>
      <c r="Q133" s="169">
        <f>ROUND(E133*P133,2)</f>
        <v>0.04</v>
      </c>
      <c r="R133" s="169" t="s">
        <v>251</v>
      </c>
      <c r="S133" s="169" t="s">
        <v>128</v>
      </c>
      <c r="T133" s="170" t="s">
        <v>185</v>
      </c>
      <c r="U133" s="156">
        <v>7.0000000000000007E-2</v>
      </c>
      <c r="V133" s="156">
        <f>ROUND(E133*U133,2)</f>
        <v>0.43</v>
      </c>
      <c r="W133" s="156"/>
      <c r="X133" s="156" t="s">
        <v>144</v>
      </c>
      <c r="Y133" s="147"/>
      <c r="Z133" s="147"/>
      <c r="AA133" s="147"/>
      <c r="AB133" s="147"/>
      <c r="AC133" s="147"/>
      <c r="AD133" s="147"/>
      <c r="AE133" s="147"/>
      <c r="AF133" s="147"/>
      <c r="AG133" s="147" t="s">
        <v>145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>
      <c r="A134" s="154"/>
      <c r="B134" s="155"/>
      <c r="C134" s="180" t="s">
        <v>207</v>
      </c>
      <c r="D134" s="178"/>
      <c r="E134" s="179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165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>
      <c r="A135" s="154"/>
      <c r="B135" s="155"/>
      <c r="C135" s="180" t="s">
        <v>190</v>
      </c>
      <c r="D135" s="178"/>
      <c r="E135" s="179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165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>
      <c r="A136" s="154"/>
      <c r="B136" s="155"/>
      <c r="C136" s="180" t="s">
        <v>252</v>
      </c>
      <c r="D136" s="178"/>
      <c r="E136" s="179">
        <v>6.21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165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>
      <c r="A137" s="154"/>
      <c r="B137" s="155"/>
      <c r="C137" s="332"/>
      <c r="D137" s="333"/>
      <c r="E137" s="333"/>
      <c r="F137" s="333"/>
      <c r="G137" s="333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133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22.5" outlineLevel="1">
      <c r="A138" s="164">
        <v>20</v>
      </c>
      <c r="B138" s="165" t="s">
        <v>253</v>
      </c>
      <c r="C138" s="174" t="s">
        <v>254</v>
      </c>
      <c r="D138" s="166" t="s">
        <v>183</v>
      </c>
      <c r="E138" s="167">
        <v>55.2</v>
      </c>
      <c r="F138" s="168">
        <v>0</v>
      </c>
      <c r="G138" s="169">
        <f>ROUND(E138*F138,2)</f>
        <v>0</v>
      </c>
      <c r="H138" s="168">
        <v>0</v>
      </c>
      <c r="I138" s="169">
        <f>ROUND(E138*H138,2)</f>
        <v>0</v>
      </c>
      <c r="J138" s="168">
        <v>17.7</v>
      </c>
      <c r="K138" s="169">
        <f>ROUND(E138*J138,2)</f>
        <v>977.04</v>
      </c>
      <c r="L138" s="169">
        <v>21</v>
      </c>
      <c r="M138" s="169">
        <f>G138*(1+L138/100)</f>
        <v>0</v>
      </c>
      <c r="N138" s="169">
        <v>0</v>
      </c>
      <c r="O138" s="169">
        <f>ROUND(E138*N138,2)</f>
        <v>0</v>
      </c>
      <c r="P138" s="169">
        <v>6.0000000000000001E-3</v>
      </c>
      <c r="Q138" s="169">
        <f>ROUND(E138*P138,2)</f>
        <v>0.33</v>
      </c>
      <c r="R138" s="169" t="s">
        <v>251</v>
      </c>
      <c r="S138" s="169" t="s">
        <v>128</v>
      </c>
      <c r="T138" s="170" t="s">
        <v>185</v>
      </c>
      <c r="U138" s="156">
        <v>0.05</v>
      </c>
      <c r="V138" s="156">
        <f>ROUND(E138*U138,2)</f>
        <v>2.76</v>
      </c>
      <c r="W138" s="156"/>
      <c r="X138" s="156" t="s">
        <v>144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145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>
      <c r="A139" s="154"/>
      <c r="B139" s="155"/>
      <c r="C139" s="180" t="s">
        <v>207</v>
      </c>
      <c r="D139" s="178"/>
      <c r="E139" s="179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165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>
      <c r="A140" s="154"/>
      <c r="B140" s="155"/>
      <c r="C140" s="180" t="s">
        <v>192</v>
      </c>
      <c r="D140" s="178"/>
      <c r="E140" s="179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47"/>
      <c r="Z140" s="147"/>
      <c r="AA140" s="147"/>
      <c r="AB140" s="147"/>
      <c r="AC140" s="147"/>
      <c r="AD140" s="147"/>
      <c r="AE140" s="147"/>
      <c r="AF140" s="147"/>
      <c r="AG140" s="147" t="s">
        <v>165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>
      <c r="A141" s="154"/>
      <c r="B141" s="155"/>
      <c r="C141" s="180" t="s">
        <v>255</v>
      </c>
      <c r="D141" s="178"/>
      <c r="E141" s="179">
        <v>55.2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165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>
      <c r="A142" s="154"/>
      <c r="B142" s="155"/>
      <c r="C142" s="332"/>
      <c r="D142" s="333"/>
      <c r="E142" s="333"/>
      <c r="F142" s="333"/>
      <c r="G142" s="333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133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>
      <c r="A143" s="164">
        <v>21</v>
      </c>
      <c r="B143" s="165" t="s">
        <v>256</v>
      </c>
      <c r="C143" s="174" t="s">
        <v>257</v>
      </c>
      <c r="D143" s="166" t="s">
        <v>183</v>
      </c>
      <c r="E143" s="167">
        <v>106.8</v>
      </c>
      <c r="F143" s="168">
        <v>0</v>
      </c>
      <c r="G143" s="169">
        <f>ROUND(E143*F143,2)</f>
        <v>0</v>
      </c>
      <c r="H143" s="168">
        <v>0</v>
      </c>
      <c r="I143" s="169">
        <f>ROUND(E143*H143,2)</f>
        <v>0</v>
      </c>
      <c r="J143" s="168">
        <v>22.8</v>
      </c>
      <c r="K143" s="169">
        <f>ROUND(E143*J143,2)</f>
        <v>2435.04</v>
      </c>
      <c r="L143" s="169">
        <v>21</v>
      </c>
      <c r="M143" s="169">
        <f>G143*(1+L143/100)</f>
        <v>0</v>
      </c>
      <c r="N143" s="169">
        <v>0</v>
      </c>
      <c r="O143" s="169">
        <f>ROUND(E143*N143,2)</f>
        <v>0</v>
      </c>
      <c r="P143" s="169">
        <v>4.0399999999999998E-2</v>
      </c>
      <c r="Q143" s="169">
        <f>ROUND(E143*P143,2)</f>
        <v>4.3099999999999996</v>
      </c>
      <c r="R143" s="169"/>
      <c r="S143" s="169" t="s">
        <v>143</v>
      </c>
      <c r="T143" s="170" t="s">
        <v>129</v>
      </c>
      <c r="U143" s="156">
        <v>0.69</v>
      </c>
      <c r="V143" s="156">
        <f>ROUND(E143*U143,2)</f>
        <v>73.69</v>
      </c>
      <c r="W143" s="156"/>
      <c r="X143" s="156" t="s">
        <v>144</v>
      </c>
      <c r="Y143" s="147"/>
      <c r="Z143" s="147"/>
      <c r="AA143" s="147"/>
      <c r="AB143" s="147"/>
      <c r="AC143" s="147"/>
      <c r="AD143" s="147"/>
      <c r="AE143" s="147"/>
      <c r="AF143" s="147"/>
      <c r="AG143" s="147" t="s">
        <v>145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>
      <c r="A144" s="154"/>
      <c r="B144" s="155"/>
      <c r="C144" s="180" t="s">
        <v>207</v>
      </c>
      <c r="D144" s="178"/>
      <c r="E144" s="179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165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>
      <c r="A145" s="154"/>
      <c r="B145" s="155"/>
      <c r="C145" s="180" t="s">
        <v>190</v>
      </c>
      <c r="D145" s="178"/>
      <c r="E145" s="179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165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>
      <c r="A146" s="154"/>
      <c r="B146" s="155"/>
      <c r="C146" s="180" t="s">
        <v>258</v>
      </c>
      <c r="D146" s="178"/>
      <c r="E146" s="179">
        <v>10.8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165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>
      <c r="A147" s="154"/>
      <c r="B147" s="155"/>
      <c r="C147" s="180" t="s">
        <v>192</v>
      </c>
      <c r="D147" s="178"/>
      <c r="E147" s="179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165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>
      <c r="A148" s="154"/>
      <c r="B148" s="155"/>
      <c r="C148" s="180" t="s">
        <v>259</v>
      </c>
      <c r="D148" s="178"/>
      <c r="E148" s="179">
        <v>96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165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>
      <c r="A149" s="154"/>
      <c r="B149" s="155"/>
      <c r="C149" s="332"/>
      <c r="D149" s="333"/>
      <c r="E149" s="333"/>
      <c r="F149" s="333"/>
      <c r="G149" s="333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133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>
      <c r="A150" s="164">
        <v>22</v>
      </c>
      <c r="B150" s="165" t="s">
        <v>260</v>
      </c>
      <c r="C150" s="174" t="s">
        <v>261</v>
      </c>
      <c r="D150" s="166" t="s">
        <v>183</v>
      </c>
      <c r="E150" s="167">
        <v>53.4</v>
      </c>
      <c r="F150" s="168">
        <v>0</v>
      </c>
      <c r="G150" s="169">
        <f>ROUND(E150*F150,2)</f>
        <v>0</v>
      </c>
      <c r="H150" s="168">
        <v>0</v>
      </c>
      <c r="I150" s="169">
        <f>ROUND(E150*H150,2)</f>
        <v>0</v>
      </c>
      <c r="J150" s="168">
        <v>38.5</v>
      </c>
      <c r="K150" s="169">
        <f>ROUND(E150*J150,2)</f>
        <v>2055.9</v>
      </c>
      <c r="L150" s="169">
        <v>21</v>
      </c>
      <c r="M150" s="169">
        <f>G150*(1+L150/100)</f>
        <v>0</v>
      </c>
      <c r="N150" s="169">
        <v>0</v>
      </c>
      <c r="O150" s="169">
        <f>ROUND(E150*N150,2)</f>
        <v>0</v>
      </c>
      <c r="P150" s="169">
        <v>1.75E-3</v>
      </c>
      <c r="Q150" s="169">
        <f>ROUND(E150*P150,2)</f>
        <v>0.09</v>
      </c>
      <c r="R150" s="169"/>
      <c r="S150" s="169" t="s">
        <v>143</v>
      </c>
      <c r="T150" s="170" t="s">
        <v>129</v>
      </c>
      <c r="U150" s="156">
        <v>0.16500000000000001</v>
      </c>
      <c r="V150" s="156">
        <f>ROUND(E150*U150,2)</f>
        <v>8.81</v>
      </c>
      <c r="W150" s="156"/>
      <c r="X150" s="156" t="s">
        <v>144</v>
      </c>
      <c r="Y150" s="147"/>
      <c r="Z150" s="147"/>
      <c r="AA150" s="147"/>
      <c r="AB150" s="147"/>
      <c r="AC150" s="147"/>
      <c r="AD150" s="147"/>
      <c r="AE150" s="147"/>
      <c r="AF150" s="147"/>
      <c r="AG150" s="147" t="s">
        <v>145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>
      <c r="A151" s="154"/>
      <c r="B151" s="155"/>
      <c r="C151" s="180" t="s">
        <v>207</v>
      </c>
      <c r="D151" s="178"/>
      <c r="E151" s="179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165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>
      <c r="A152" s="154"/>
      <c r="B152" s="155"/>
      <c r="C152" s="180" t="s">
        <v>190</v>
      </c>
      <c r="D152" s="178"/>
      <c r="E152" s="179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165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1">
      <c r="A153" s="154"/>
      <c r="B153" s="155"/>
      <c r="C153" s="180" t="s">
        <v>208</v>
      </c>
      <c r="D153" s="178"/>
      <c r="E153" s="179">
        <v>5.4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47"/>
      <c r="Z153" s="147"/>
      <c r="AA153" s="147"/>
      <c r="AB153" s="147"/>
      <c r="AC153" s="147"/>
      <c r="AD153" s="147"/>
      <c r="AE153" s="147"/>
      <c r="AF153" s="147"/>
      <c r="AG153" s="147" t="s">
        <v>165</v>
      </c>
      <c r="AH153" s="147">
        <v>0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>
      <c r="A154" s="154"/>
      <c r="B154" s="155"/>
      <c r="C154" s="180" t="s">
        <v>192</v>
      </c>
      <c r="D154" s="178"/>
      <c r="E154" s="179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165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>
      <c r="A155" s="154"/>
      <c r="B155" s="155"/>
      <c r="C155" s="180" t="s">
        <v>209</v>
      </c>
      <c r="D155" s="178"/>
      <c r="E155" s="179">
        <v>48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165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>
      <c r="A156" s="154"/>
      <c r="B156" s="155"/>
      <c r="C156" s="332"/>
      <c r="D156" s="333"/>
      <c r="E156" s="333"/>
      <c r="F156" s="333"/>
      <c r="G156" s="333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133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>
      <c r="A157" s="164">
        <v>23</v>
      </c>
      <c r="B157" s="165" t="s">
        <v>262</v>
      </c>
      <c r="C157" s="174" t="s">
        <v>263</v>
      </c>
      <c r="D157" s="166" t="s">
        <v>127</v>
      </c>
      <c r="E157" s="167">
        <v>1</v>
      </c>
      <c r="F157" s="168">
        <v>0</v>
      </c>
      <c r="G157" s="169">
        <f>ROUND(E157*F157,2)</f>
        <v>0</v>
      </c>
      <c r="H157" s="168">
        <v>0</v>
      </c>
      <c r="I157" s="169">
        <f>ROUND(E157*H157,2)</f>
        <v>0</v>
      </c>
      <c r="J157" s="168">
        <v>3500</v>
      </c>
      <c r="K157" s="169">
        <f>ROUND(E157*J157,2)</f>
        <v>3500</v>
      </c>
      <c r="L157" s="169">
        <v>21</v>
      </c>
      <c r="M157" s="169">
        <f>G157*(1+L157/100)</f>
        <v>0</v>
      </c>
      <c r="N157" s="169">
        <v>0</v>
      </c>
      <c r="O157" s="169">
        <f>ROUND(E157*N157,2)</f>
        <v>0</v>
      </c>
      <c r="P157" s="169">
        <v>0</v>
      </c>
      <c r="Q157" s="169">
        <f>ROUND(E157*P157,2)</f>
        <v>0</v>
      </c>
      <c r="R157" s="169"/>
      <c r="S157" s="169" t="s">
        <v>143</v>
      </c>
      <c r="T157" s="170" t="s">
        <v>129</v>
      </c>
      <c r="U157" s="156">
        <v>0.16500000000000001</v>
      </c>
      <c r="V157" s="156">
        <f>ROUND(E157*U157,2)</f>
        <v>0.17</v>
      </c>
      <c r="W157" s="156"/>
      <c r="X157" s="156" t="s">
        <v>144</v>
      </c>
      <c r="Y157" s="147"/>
      <c r="Z157" s="147"/>
      <c r="AA157" s="147"/>
      <c r="AB157" s="147"/>
      <c r="AC157" s="147"/>
      <c r="AD157" s="147"/>
      <c r="AE157" s="147"/>
      <c r="AF157" s="147"/>
      <c r="AG157" s="147" t="s">
        <v>145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>
      <c r="A158" s="154"/>
      <c r="B158" s="155"/>
      <c r="C158" s="336"/>
      <c r="D158" s="337"/>
      <c r="E158" s="337"/>
      <c r="F158" s="337"/>
      <c r="G158" s="337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133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>
      <c r="A159" s="164">
        <v>24</v>
      </c>
      <c r="B159" s="165" t="s">
        <v>264</v>
      </c>
      <c r="C159" s="174" t="s">
        <v>265</v>
      </c>
      <c r="D159" s="166" t="s">
        <v>233</v>
      </c>
      <c r="E159" s="167">
        <v>20</v>
      </c>
      <c r="F159" s="168">
        <v>0</v>
      </c>
      <c r="G159" s="169">
        <f>ROUND(E159*F159,2)</f>
        <v>0</v>
      </c>
      <c r="H159" s="168">
        <v>0</v>
      </c>
      <c r="I159" s="169">
        <f>ROUND(E159*H159,2)</f>
        <v>0</v>
      </c>
      <c r="J159" s="168">
        <v>275</v>
      </c>
      <c r="K159" s="169">
        <f>ROUND(E159*J159,2)</f>
        <v>5500</v>
      </c>
      <c r="L159" s="169">
        <v>21</v>
      </c>
      <c r="M159" s="169">
        <f>G159*(1+L159/100)</f>
        <v>0</v>
      </c>
      <c r="N159" s="169">
        <v>0</v>
      </c>
      <c r="O159" s="169">
        <f>ROUND(E159*N159,2)</f>
        <v>0</v>
      </c>
      <c r="P159" s="169">
        <v>0</v>
      </c>
      <c r="Q159" s="169">
        <f>ROUND(E159*P159,2)</f>
        <v>0</v>
      </c>
      <c r="R159" s="169"/>
      <c r="S159" s="169" t="s">
        <v>143</v>
      </c>
      <c r="T159" s="170" t="s">
        <v>129</v>
      </c>
      <c r="U159" s="156">
        <v>0</v>
      </c>
      <c r="V159" s="156">
        <f>ROUND(E159*U159,2)</f>
        <v>0</v>
      </c>
      <c r="W159" s="156"/>
      <c r="X159" s="156" t="s">
        <v>144</v>
      </c>
      <c r="Y159" s="147"/>
      <c r="Z159" s="147"/>
      <c r="AA159" s="147"/>
      <c r="AB159" s="147"/>
      <c r="AC159" s="147"/>
      <c r="AD159" s="147"/>
      <c r="AE159" s="147"/>
      <c r="AF159" s="147"/>
      <c r="AG159" s="147" t="s">
        <v>145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>
      <c r="A160" s="154"/>
      <c r="B160" s="155"/>
      <c r="C160" s="336"/>
      <c r="D160" s="337"/>
      <c r="E160" s="337"/>
      <c r="F160" s="337"/>
      <c r="G160" s="337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133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>
      <c r="A161" s="158" t="s">
        <v>123</v>
      </c>
      <c r="B161" s="159" t="s">
        <v>76</v>
      </c>
      <c r="C161" s="173" t="s">
        <v>77</v>
      </c>
      <c r="D161" s="160"/>
      <c r="E161" s="161"/>
      <c r="F161" s="162"/>
      <c r="G161" s="162">
        <f>SUMIF(AG162:AG167,"&lt;&gt;NOR",G162:G167)</f>
        <v>0</v>
      </c>
      <c r="H161" s="162"/>
      <c r="I161" s="162">
        <f>SUM(I162:I167)</f>
        <v>0</v>
      </c>
      <c r="J161" s="162"/>
      <c r="K161" s="162">
        <f>SUM(K162:K167)</f>
        <v>8594.36</v>
      </c>
      <c r="L161" s="162"/>
      <c r="M161" s="162">
        <f>SUM(M162:M167)</f>
        <v>0</v>
      </c>
      <c r="N161" s="162"/>
      <c r="O161" s="162">
        <f>SUM(O162:O167)</f>
        <v>0</v>
      </c>
      <c r="P161" s="162"/>
      <c r="Q161" s="162">
        <f>SUM(Q162:Q167)</f>
        <v>0</v>
      </c>
      <c r="R161" s="162"/>
      <c r="S161" s="162"/>
      <c r="T161" s="163"/>
      <c r="U161" s="157"/>
      <c r="V161" s="157">
        <f>SUM(V162:V167)</f>
        <v>20.95</v>
      </c>
      <c r="W161" s="157"/>
      <c r="X161" s="157"/>
      <c r="AG161" t="s">
        <v>124</v>
      </c>
    </row>
    <row r="162" spans="1:60" ht="33.75" outlineLevel="1">
      <c r="A162" s="164">
        <v>25</v>
      </c>
      <c r="B162" s="165" t="s">
        <v>266</v>
      </c>
      <c r="C162" s="174" t="s">
        <v>267</v>
      </c>
      <c r="D162" s="166" t="s">
        <v>268</v>
      </c>
      <c r="E162" s="167">
        <v>8.1309000000000005</v>
      </c>
      <c r="F162" s="168">
        <v>0</v>
      </c>
      <c r="G162" s="169">
        <f>ROUND(E162*F162,2)</f>
        <v>0</v>
      </c>
      <c r="H162" s="168">
        <v>0</v>
      </c>
      <c r="I162" s="169">
        <f>ROUND(E162*H162,2)</f>
        <v>0</v>
      </c>
      <c r="J162" s="168">
        <v>1057</v>
      </c>
      <c r="K162" s="169">
        <f>ROUND(E162*J162,2)</f>
        <v>8594.36</v>
      </c>
      <c r="L162" s="169">
        <v>21</v>
      </c>
      <c r="M162" s="169">
        <f>G162*(1+L162/100)</f>
        <v>0</v>
      </c>
      <c r="N162" s="169">
        <v>0</v>
      </c>
      <c r="O162" s="169">
        <f>ROUND(E162*N162,2)</f>
        <v>0</v>
      </c>
      <c r="P162" s="169">
        <v>0</v>
      </c>
      <c r="Q162" s="169">
        <f>ROUND(E162*P162,2)</f>
        <v>0</v>
      </c>
      <c r="R162" s="169" t="s">
        <v>205</v>
      </c>
      <c r="S162" s="169" t="s">
        <v>128</v>
      </c>
      <c r="T162" s="170" t="s">
        <v>185</v>
      </c>
      <c r="U162" s="156">
        <v>2.577</v>
      </c>
      <c r="V162" s="156">
        <f>ROUND(E162*U162,2)</f>
        <v>20.95</v>
      </c>
      <c r="W162" s="156"/>
      <c r="X162" s="156" t="s">
        <v>269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270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>
      <c r="A163" s="154"/>
      <c r="B163" s="155"/>
      <c r="C163" s="345" t="s">
        <v>271</v>
      </c>
      <c r="D163" s="346"/>
      <c r="E163" s="346"/>
      <c r="F163" s="346"/>
      <c r="G163" s="34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187</v>
      </c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>
      <c r="A164" s="154"/>
      <c r="B164" s="155"/>
      <c r="C164" s="180" t="s">
        <v>272</v>
      </c>
      <c r="D164" s="178"/>
      <c r="E164" s="179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165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>
      <c r="A165" s="154"/>
      <c r="B165" s="155"/>
      <c r="C165" s="180" t="s">
        <v>273</v>
      </c>
      <c r="D165" s="178"/>
      <c r="E165" s="179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165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1">
      <c r="A166" s="154"/>
      <c r="B166" s="155"/>
      <c r="C166" s="180" t="s">
        <v>274</v>
      </c>
      <c r="D166" s="178"/>
      <c r="E166" s="179">
        <v>8.1309000000000005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165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>
      <c r="A167" s="154"/>
      <c r="B167" s="155"/>
      <c r="C167" s="332"/>
      <c r="D167" s="333"/>
      <c r="E167" s="333"/>
      <c r="F167" s="333"/>
      <c r="G167" s="333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133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>
      <c r="A168" s="158" t="s">
        <v>123</v>
      </c>
      <c r="B168" s="159" t="s">
        <v>78</v>
      </c>
      <c r="C168" s="173" t="s">
        <v>79</v>
      </c>
      <c r="D168" s="160"/>
      <c r="E168" s="161"/>
      <c r="F168" s="162"/>
      <c r="G168" s="162">
        <f>SUMIF(AG169:AG244,"&lt;&gt;NOR",G169:G244)</f>
        <v>0</v>
      </c>
      <c r="H168" s="162"/>
      <c r="I168" s="162">
        <f>SUM(I169:I244)</f>
        <v>48178.030000000006</v>
      </c>
      <c r="J168" s="162"/>
      <c r="K168" s="162">
        <f>SUM(K169:K244)</f>
        <v>27848.269999999997</v>
      </c>
      <c r="L168" s="162"/>
      <c r="M168" s="162">
        <f>SUM(M169:M244)</f>
        <v>0</v>
      </c>
      <c r="N168" s="162"/>
      <c r="O168" s="162">
        <f>SUM(O169:O244)</f>
        <v>1.53</v>
      </c>
      <c r="P168" s="162"/>
      <c r="Q168" s="162">
        <f>SUM(Q169:Q244)</f>
        <v>0</v>
      </c>
      <c r="R168" s="162"/>
      <c r="S168" s="162"/>
      <c r="T168" s="163"/>
      <c r="U168" s="157"/>
      <c r="V168" s="157">
        <f>SUM(V169:V244)</f>
        <v>62.23</v>
      </c>
      <c r="W168" s="157"/>
      <c r="X168" s="157"/>
      <c r="AG168" t="s">
        <v>124</v>
      </c>
    </row>
    <row r="169" spans="1:60" ht="22.5" outlineLevel="1">
      <c r="A169" s="164">
        <v>26</v>
      </c>
      <c r="B169" s="165" t="s">
        <v>275</v>
      </c>
      <c r="C169" s="174" t="s">
        <v>276</v>
      </c>
      <c r="D169" s="166" t="s">
        <v>183</v>
      </c>
      <c r="E169" s="167">
        <v>75.742500000000007</v>
      </c>
      <c r="F169" s="168">
        <v>0</v>
      </c>
      <c r="G169" s="169">
        <f>ROUND(E169*F169,2)</f>
        <v>0</v>
      </c>
      <c r="H169" s="168">
        <v>16.13</v>
      </c>
      <c r="I169" s="169">
        <f>ROUND(E169*H169,2)</f>
        <v>1221.73</v>
      </c>
      <c r="J169" s="168">
        <v>11.47</v>
      </c>
      <c r="K169" s="169">
        <f>ROUND(E169*J169,2)</f>
        <v>868.77</v>
      </c>
      <c r="L169" s="169">
        <v>21</v>
      </c>
      <c r="M169" s="169">
        <f>G169*(1+L169/100)</f>
        <v>0</v>
      </c>
      <c r="N169" s="169">
        <v>4.4000000000000002E-4</v>
      </c>
      <c r="O169" s="169">
        <f>ROUND(E169*N169,2)</f>
        <v>0.03</v>
      </c>
      <c r="P169" s="169">
        <v>0</v>
      </c>
      <c r="Q169" s="169">
        <f>ROUND(E169*P169,2)</f>
        <v>0</v>
      </c>
      <c r="R169" s="169" t="s">
        <v>251</v>
      </c>
      <c r="S169" s="169" t="s">
        <v>128</v>
      </c>
      <c r="T169" s="170" t="s">
        <v>185</v>
      </c>
      <c r="U169" s="156">
        <v>2.75E-2</v>
      </c>
      <c r="V169" s="156">
        <f>ROUND(E169*U169,2)</f>
        <v>2.08</v>
      </c>
      <c r="W169" s="156"/>
      <c r="X169" s="156" t="s">
        <v>144</v>
      </c>
      <c r="Y169" s="147"/>
      <c r="Z169" s="147"/>
      <c r="AA169" s="147"/>
      <c r="AB169" s="147"/>
      <c r="AC169" s="147"/>
      <c r="AD169" s="147"/>
      <c r="AE169" s="147"/>
      <c r="AF169" s="147"/>
      <c r="AG169" s="147" t="s">
        <v>145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>
      <c r="A170" s="154"/>
      <c r="B170" s="155"/>
      <c r="C170" s="180" t="s">
        <v>277</v>
      </c>
      <c r="D170" s="178"/>
      <c r="E170" s="179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165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>
      <c r="A171" s="154"/>
      <c r="B171" s="155"/>
      <c r="C171" s="180" t="s">
        <v>190</v>
      </c>
      <c r="D171" s="178"/>
      <c r="E171" s="179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165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>
      <c r="A172" s="154"/>
      <c r="B172" s="155"/>
      <c r="C172" s="180" t="s">
        <v>278</v>
      </c>
      <c r="D172" s="178"/>
      <c r="E172" s="179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47"/>
      <c r="Z172" s="147"/>
      <c r="AA172" s="147"/>
      <c r="AB172" s="147"/>
      <c r="AC172" s="147"/>
      <c r="AD172" s="147"/>
      <c r="AE172" s="147"/>
      <c r="AF172" s="147"/>
      <c r="AG172" s="147" t="s">
        <v>165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>
      <c r="A173" s="154"/>
      <c r="B173" s="155"/>
      <c r="C173" s="180" t="s">
        <v>208</v>
      </c>
      <c r="D173" s="178"/>
      <c r="E173" s="179">
        <v>5.4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165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>
      <c r="A174" s="154"/>
      <c r="B174" s="155"/>
      <c r="C174" s="180" t="s">
        <v>279</v>
      </c>
      <c r="D174" s="178"/>
      <c r="E174" s="179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47"/>
      <c r="Z174" s="147"/>
      <c r="AA174" s="147"/>
      <c r="AB174" s="147"/>
      <c r="AC174" s="147"/>
      <c r="AD174" s="147"/>
      <c r="AE174" s="147"/>
      <c r="AF174" s="147"/>
      <c r="AG174" s="147" t="s">
        <v>165</v>
      </c>
      <c r="AH174" s="147">
        <v>0</v>
      </c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>
      <c r="A175" s="154"/>
      <c r="B175" s="155"/>
      <c r="C175" s="180" t="s">
        <v>280</v>
      </c>
      <c r="D175" s="178"/>
      <c r="E175" s="179">
        <v>4.95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47"/>
      <c r="Z175" s="147"/>
      <c r="AA175" s="147"/>
      <c r="AB175" s="147"/>
      <c r="AC175" s="147"/>
      <c r="AD175" s="147"/>
      <c r="AE175" s="147"/>
      <c r="AF175" s="147"/>
      <c r="AG175" s="147" t="s">
        <v>165</v>
      </c>
      <c r="AH175" s="147">
        <v>0</v>
      </c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outlineLevel="1">
      <c r="A176" s="154"/>
      <c r="B176" s="155"/>
      <c r="C176" s="180" t="s">
        <v>192</v>
      </c>
      <c r="D176" s="178"/>
      <c r="E176" s="179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47"/>
      <c r="Z176" s="147"/>
      <c r="AA176" s="147"/>
      <c r="AB176" s="147"/>
      <c r="AC176" s="147"/>
      <c r="AD176" s="147"/>
      <c r="AE176" s="147"/>
      <c r="AF176" s="147"/>
      <c r="AG176" s="147" t="s">
        <v>165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>
      <c r="A177" s="154"/>
      <c r="B177" s="155"/>
      <c r="C177" s="180" t="s">
        <v>278</v>
      </c>
      <c r="D177" s="178"/>
      <c r="E177" s="179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165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>
      <c r="A178" s="154"/>
      <c r="B178" s="155"/>
      <c r="C178" s="180" t="s">
        <v>209</v>
      </c>
      <c r="D178" s="178"/>
      <c r="E178" s="179">
        <v>48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47"/>
      <c r="Z178" s="147"/>
      <c r="AA178" s="147"/>
      <c r="AB178" s="147"/>
      <c r="AC178" s="147"/>
      <c r="AD178" s="147"/>
      <c r="AE178" s="147"/>
      <c r="AF178" s="147"/>
      <c r="AG178" s="147" t="s">
        <v>165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>
      <c r="A179" s="154"/>
      <c r="B179" s="155"/>
      <c r="C179" s="180" t="s">
        <v>279</v>
      </c>
      <c r="D179" s="178"/>
      <c r="E179" s="179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165</v>
      </c>
      <c r="AH179" s="147">
        <v>0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>
      <c r="A180" s="154"/>
      <c r="B180" s="155"/>
      <c r="C180" s="180" t="s">
        <v>281</v>
      </c>
      <c r="D180" s="178"/>
      <c r="E180" s="179">
        <v>17.392499999999998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165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>
      <c r="A181" s="154"/>
      <c r="B181" s="155"/>
      <c r="C181" s="332"/>
      <c r="D181" s="333"/>
      <c r="E181" s="333"/>
      <c r="F181" s="333"/>
      <c r="G181" s="333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47"/>
      <c r="Z181" s="147"/>
      <c r="AA181" s="147"/>
      <c r="AB181" s="147"/>
      <c r="AC181" s="147"/>
      <c r="AD181" s="147"/>
      <c r="AE181" s="147"/>
      <c r="AF181" s="147"/>
      <c r="AG181" s="147" t="s">
        <v>133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ht="22.5" outlineLevel="1">
      <c r="A182" s="164">
        <v>27</v>
      </c>
      <c r="B182" s="165" t="s">
        <v>282</v>
      </c>
      <c r="C182" s="174" t="s">
        <v>283</v>
      </c>
      <c r="D182" s="166" t="s">
        <v>183</v>
      </c>
      <c r="E182" s="167">
        <v>222.37487999999999</v>
      </c>
      <c r="F182" s="168">
        <v>0</v>
      </c>
      <c r="G182" s="169">
        <f>ROUND(E182*F182,2)</f>
        <v>0</v>
      </c>
      <c r="H182" s="168">
        <v>9.57</v>
      </c>
      <c r="I182" s="169">
        <f>ROUND(E182*H182,2)</f>
        <v>2128.13</v>
      </c>
      <c r="J182" s="168">
        <v>91.93</v>
      </c>
      <c r="K182" s="169">
        <f>ROUND(E182*J182,2)</f>
        <v>20442.919999999998</v>
      </c>
      <c r="L182" s="169">
        <v>21</v>
      </c>
      <c r="M182" s="169">
        <f>G182*(1+L182/100)</f>
        <v>0</v>
      </c>
      <c r="N182" s="169">
        <v>3.5E-4</v>
      </c>
      <c r="O182" s="169">
        <f>ROUND(E182*N182,2)</f>
        <v>0.08</v>
      </c>
      <c r="P182" s="169">
        <v>0</v>
      </c>
      <c r="Q182" s="169">
        <f>ROUND(E182*P182,2)</f>
        <v>0</v>
      </c>
      <c r="R182" s="169" t="s">
        <v>251</v>
      </c>
      <c r="S182" s="169" t="s">
        <v>128</v>
      </c>
      <c r="T182" s="170" t="s">
        <v>185</v>
      </c>
      <c r="U182" s="156">
        <v>0.2</v>
      </c>
      <c r="V182" s="156">
        <f>ROUND(E182*U182,2)</f>
        <v>44.47</v>
      </c>
      <c r="W182" s="156"/>
      <c r="X182" s="156" t="s">
        <v>144</v>
      </c>
      <c r="Y182" s="147"/>
      <c r="Z182" s="147"/>
      <c r="AA182" s="147"/>
      <c r="AB182" s="147"/>
      <c r="AC182" s="147"/>
      <c r="AD182" s="147"/>
      <c r="AE182" s="147"/>
      <c r="AF182" s="147"/>
      <c r="AG182" s="147" t="s">
        <v>145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>
      <c r="A183" s="154"/>
      <c r="B183" s="155"/>
      <c r="C183" s="180" t="s">
        <v>277</v>
      </c>
      <c r="D183" s="178"/>
      <c r="E183" s="179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47"/>
      <c r="Z183" s="147"/>
      <c r="AA183" s="147"/>
      <c r="AB183" s="147"/>
      <c r="AC183" s="147"/>
      <c r="AD183" s="147"/>
      <c r="AE183" s="147"/>
      <c r="AF183" s="147"/>
      <c r="AG183" s="147" t="s">
        <v>165</v>
      </c>
      <c r="AH183" s="147">
        <v>0</v>
      </c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>
      <c r="A184" s="154"/>
      <c r="B184" s="155"/>
      <c r="C184" s="180" t="s">
        <v>190</v>
      </c>
      <c r="D184" s="178"/>
      <c r="E184" s="179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165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>
      <c r="A185" s="154"/>
      <c r="B185" s="155"/>
      <c r="C185" s="180" t="s">
        <v>278</v>
      </c>
      <c r="D185" s="178"/>
      <c r="E185" s="179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165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>
      <c r="A186" s="154"/>
      <c r="B186" s="155"/>
      <c r="C186" s="180" t="s">
        <v>208</v>
      </c>
      <c r="D186" s="178"/>
      <c r="E186" s="179">
        <v>5.4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47"/>
      <c r="Z186" s="147"/>
      <c r="AA186" s="147"/>
      <c r="AB186" s="147"/>
      <c r="AC186" s="147"/>
      <c r="AD186" s="147"/>
      <c r="AE186" s="147"/>
      <c r="AF186" s="147"/>
      <c r="AG186" s="147" t="s">
        <v>165</v>
      </c>
      <c r="AH186" s="147">
        <v>0</v>
      </c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>
      <c r="A187" s="154"/>
      <c r="B187" s="155"/>
      <c r="C187" s="180" t="s">
        <v>279</v>
      </c>
      <c r="D187" s="178"/>
      <c r="E187" s="179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47"/>
      <c r="Z187" s="147"/>
      <c r="AA187" s="147"/>
      <c r="AB187" s="147"/>
      <c r="AC187" s="147"/>
      <c r="AD187" s="147"/>
      <c r="AE187" s="147"/>
      <c r="AF187" s="147"/>
      <c r="AG187" s="147" t="s">
        <v>165</v>
      </c>
      <c r="AH187" s="147">
        <v>0</v>
      </c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>
      <c r="A188" s="154"/>
      <c r="B188" s="155"/>
      <c r="C188" s="180" t="s">
        <v>280</v>
      </c>
      <c r="D188" s="178"/>
      <c r="E188" s="179">
        <v>4.95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165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>
      <c r="A189" s="154"/>
      <c r="B189" s="155"/>
      <c r="C189" s="180" t="s">
        <v>192</v>
      </c>
      <c r="D189" s="178"/>
      <c r="E189" s="179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165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>
      <c r="A190" s="154"/>
      <c r="B190" s="155"/>
      <c r="C190" s="180" t="s">
        <v>278</v>
      </c>
      <c r="D190" s="178"/>
      <c r="E190" s="179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165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>
      <c r="A191" s="154"/>
      <c r="B191" s="155"/>
      <c r="C191" s="180" t="s">
        <v>209</v>
      </c>
      <c r="D191" s="178"/>
      <c r="E191" s="179">
        <v>48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165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outlineLevel="1">
      <c r="A192" s="154"/>
      <c r="B192" s="155"/>
      <c r="C192" s="180" t="s">
        <v>279</v>
      </c>
      <c r="D192" s="178"/>
      <c r="E192" s="179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47"/>
      <c r="Z192" s="147"/>
      <c r="AA192" s="147"/>
      <c r="AB192" s="147"/>
      <c r="AC192" s="147"/>
      <c r="AD192" s="147"/>
      <c r="AE192" s="147"/>
      <c r="AF192" s="147"/>
      <c r="AG192" s="147" t="s">
        <v>165</v>
      </c>
      <c r="AH192" s="147">
        <v>0</v>
      </c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1">
      <c r="A193" s="154"/>
      <c r="B193" s="155"/>
      <c r="C193" s="180" t="s">
        <v>281</v>
      </c>
      <c r="D193" s="178"/>
      <c r="E193" s="179">
        <v>17.392499999999998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47"/>
      <c r="Z193" s="147"/>
      <c r="AA193" s="147"/>
      <c r="AB193" s="147"/>
      <c r="AC193" s="147"/>
      <c r="AD193" s="147"/>
      <c r="AE193" s="147"/>
      <c r="AF193" s="147"/>
      <c r="AG193" s="147" t="s">
        <v>165</v>
      </c>
      <c r="AH193" s="147">
        <v>0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>
      <c r="A194" s="154"/>
      <c r="B194" s="155"/>
      <c r="C194" s="180" t="s">
        <v>284</v>
      </c>
      <c r="D194" s="178"/>
      <c r="E194" s="179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165</v>
      </c>
      <c r="AH194" s="147">
        <v>0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>
      <c r="A195" s="154"/>
      <c r="B195" s="155"/>
      <c r="C195" s="180" t="s">
        <v>285</v>
      </c>
      <c r="D195" s="178"/>
      <c r="E195" s="179">
        <v>75.742500000000007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47"/>
      <c r="Z195" s="147"/>
      <c r="AA195" s="147"/>
      <c r="AB195" s="147"/>
      <c r="AC195" s="147"/>
      <c r="AD195" s="147"/>
      <c r="AE195" s="147"/>
      <c r="AF195" s="147"/>
      <c r="AG195" s="147" t="s">
        <v>165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>
      <c r="A196" s="154"/>
      <c r="B196" s="155"/>
      <c r="C196" s="180" t="s">
        <v>286</v>
      </c>
      <c r="D196" s="178"/>
      <c r="E196" s="179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165</v>
      </c>
      <c r="AH196" s="147">
        <v>0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outlineLevel="1">
      <c r="A197" s="154"/>
      <c r="B197" s="155"/>
      <c r="C197" s="180" t="s">
        <v>287</v>
      </c>
      <c r="D197" s="178"/>
      <c r="E197" s="179">
        <v>60.594000000000001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47"/>
      <c r="Z197" s="147"/>
      <c r="AA197" s="147"/>
      <c r="AB197" s="147"/>
      <c r="AC197" s="147"/>
      <c r="AD197" s="147"/>
      <c r="AE197" s="147"/>
      <c r="AF197" s="147"/>
      <c r="AG197" s="147" t="s">
        <v>165</v>
      </c>
      <c r="AH197" s="147">
        <v>0</v>
      </c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>
      <c r="A198" s="154"/>
      <c r="B198" s="155"/>
      <c r="C198" s="180" t="s">
        <v>288</v>
      </c>
      <c r="D198" s="178"/>
      <c r="E198" s="179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165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>
      <c r="A199" s="154"/>
      <c r="B199" s="155"/>
      <c r="C199" s="180" t="s">
        <v>192</v>
      </c>
      <c r="D199" s="178"/>
      <c r="E199" s="179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47"/>
      <c r="Z199" s="147"/>
      <c r="AA199" s="147"/>
      <c r="AB199" s="147"/>
      <c r="AC199" s="147"/>
      <c r="AD199" s="147"/>
      <c r="AE199" s="147"/>
      <c r="AF199" s="147"/>
      <c r="AG199" s="147" t="s">
        <v>165</v>
      </c>
      <c r="AH199" s="147">
        <v>0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>
      <c r="A200" s="154"/>
      <c r="B200" s="155"/>
      <c r="C200" s="180" t="s">
        <v>289</v>
      </c>
      <c r="D200" s="178"/>
      <c r="E200" s="179">
        <v>10.29588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165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>
      <c r="A201" s="154"/>
      <c r="B201" s="155"/>
      <c r="C201" s="332"/>
      <c r="D201" s="333"/>
      <c r="E201" s="333"/>
      <c r="F201" s="333"/>
      <c r="G201" s="333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47"/>
      <c r="Z201" s="147"/>
      <c r="AA201" s="147"/>
      <c r="AB201" s="147"/>
      <c r="AC201" s="147"/>
      <c r="AD201" s="147"/>
      <c r="AE201" s="147"/>
      <c r="AF201" s="147"/>
      <c r="AG201" s="147" t="s">
        <v>133</v>
      </c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1">
      <c r="A202" s="164">
        <v>28</v>
      </c>
      <c r="B202" s="165" t="s">
        <v>290</v>
      </c>
      <c r="C202" s="174" t="s">
        <v>291</v>
      </c>
      <c r="D202" s="166" t="s">
        <v>183</v>
      </c>
      <c r="E202" s="167">
        <v>75.742500000000007</v>
      </c>
      <c r="F202" s="168">
        <v>0</v>
      </c>
      <c r="G202" s="169">
        <f>ROUND(E202*F202,2)</f>
        <v>0</v>
      </c>
      <c r="H202" s="168">
        <v>0</v>
      </c>
      <c r="I202" s="169">
        <f>ROUND(E202*H202,2)</f>
        <v>0</v>
      </c>
      <c r="J202" s="168">
        <v>86.3</v>
      </c>
      <c r="K202" s="169">
        <f>ROUND(E202*J202,2)</f>
        <v>6536.58</v>
      </c>
      <c r="L202" s="169">
        <v>21</v>
      </c>
      <c r="M202" s="169">
        <f>G202*(1+L202/100)</f>
        <v>0</v>
      </c>
      <c r="N202" s="169">
        <v>0</v>
      </c>
      <c r="O202" s="169">
        <f>ROUND(E202*N202,2)</f>
        <v>0</v>
      </c>
      <c r="P202" s="169">
        <v>0</v>
      </c>
      <c r="Q202" s="169">
        <f>ROUND(E202*P202,2)</f>
        <v>0</v>
      </c>
      <c r="R202" s="169" t="s">
        <v>251</v>
      </c>
      <c r="S202" s="169" t="s">
        <v>128</v>
      </c>
      <c r="T202" s="170" t="s">
        <v>185</v>
      </c>
      <c r="U202" s="156">
        <v>0.20699999999999999</v>
      </c>
      <c r="V202" s="156">
        <f>ROUND(E202*U202,2)</f>
        <v>15.68</v>
      </c>
      <c r="W202" s="156"/>
      <c r="X202" s="156" t="s">
        <v>144</v>
      </c>
      <c r="Y202" s="147"/>
      <c r="Z202" s="147"/>
      <c r="AA202" s="147"/>
      <c r="AB202" s="147"/>
      <c r="AC202" s="147"/>
      <c r="AD202" s="147"/>
      <c r="AE202" s="147"/>
      <c r="AF202" s="147"/>
      <c r="AG202" s="147" t="s">
        <v>145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>
      <c r="A203" s="154"/>
      <c r="B203" s="155"/>
      <c r="C203" s="180" t="s">
        <v>277</v>
      </c>
      <c r="D203" s="178"/>
      <c r="E203" s="179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165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>
      <c r="A204" s="154"/>
      <c r="B204" s="155"/>
      <c r="C204" s="180" t="s">
        <v>190</v>
      </c>
      <c r="D204" s="178"/>
      <c r="E204" s="179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165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>
      <c r="A205" s="154"/>
      <c r="B205" s="155"/>
      <c r="C205" s="180" t="s">
        <v>278</v>
      </c>
      <c r="D205" s="178"/>
      <c r="E205" s="179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165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>
      <c r="A206" s="154"/>
      <c r="B206" s="155"/>
      <c r="C206" s="180" t="s">
        <v>208</v>
      </c>
      <c r="D206" s="178"/>
      <c r="E206" s="179">
        <v>5.4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165</v>
      </c>
      <c r="AH206" s="147">
        <v>0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>
      <c r="A207" s="154"/>
      <c r="B207" s="155"/>
      <c r="C207" s="180" t="s">
        <v>279</v>
      </c>
      <c r="D207" s="178"/>
      <c r="E207" s="179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165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>
      <c r="A208" s="154"/>
      <c r="B208" s="155"/>
      <c r="C208" s="180" t="s">
        <v>280</v>
      </c>
      <c r="D208" s="178"/>
      <c r="E208" s="179">
        <v>4.95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165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>
      <c r="A209" s="154"/>
      <c r="B209" s="155"/>
      <c r="C209" s="180" t="s">
        <v>192</v>
      </c>
      <c r="D209" s="178"/>
      <c r="E209" s="179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47"/>
      <c r="Z209" s="147"/>
      <c r="AA209" s="147"/>
      <c r="AB209" s="147"/>
      <c r="AC209" s="147"/>
      <c r="AD209" s="147"/>
      <c r="AE209" s="147"/>
      <c r="AF209" s="147"/>
      <c r="AG209" s="147" t="s">
        <v>165</v>
      </c>
      <c r="AH209" s="147">
        <v>0</v>
      </c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>
      <c r="A210" s="154"/>
      <c r="B210" s="155"/>
      <c r="C210" s="180" t="s">
        <v>278</v>
      </c>
      <c r="D210" s="178"/>
      <c r="E210" s="179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47"/>
      <c r="Z210" s="147"/>
      <c r="AA210" s="147"/>
      <c r="AB210" s="147"/>
      <c r="AC210" s="147"/>
      <c r="AD210" s="147"/>
      <c r="AE210" s="147"/>
      <c r="AF210" s="147"/>
      <c r="AG210" s="147" t="s">
        <v>165</v>
      </c>
      <c r="AH210" s="147">
        <v>0</v>
      </c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>
      <c r="A211" s="154"/>
      <c r="B211" s="155"/>
      <c r="C211" s="180" t="s">
        <v>209</v>
      </c>
      <c r="D211" s="178"/>
      <c r="E211" s="179">
        <v>48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47"/>
      <c r="Z211" s="147"/>
      <c r="AA211" s="147"/>
      <c r="AB211" s="147"/>
      <c r="AC211" s="147"/>
      <c r="AD211" s="147"/>
      <c r="AE211" s="147"/>
      <c r="AF211" s="147"/>
      <c r="AG211" s="147" t="s">
        <v>165</v>
      </c>
      <c r="AH211" s="147">
        <v>0</v>
      </c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>
      <c r="A212" s="154"/>
      <c r="B212" s="155"/>
      <c r="C212" s="180" t="s">
        <v>279</v>
      </c>
      <c r="D212" s="178"/>
      <c r="E212" s="179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165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>
      <c r="A213" s="154"/>
      <c r="B213" s="155"/>
      <c r="C213" s="180" t="s">
        <v>281</v>
      </c>
      <c r="D213" s="178"/>
      <c r="E213" s="179">
        <v>17.392499999999998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47"/>
      <c r="Z213" s="147"/>
      <c r="AA213" s="147"/>
      <c r="AB213" s="147"/>
      <c r="AC213" s="147"/>
      <c r="AD213" s="147"/>
      <c r="AE213" s="147"/>
      <c r="AF213" s="147"/>
      <c r="AG213" s="147" t="s">
        <v>165</v>
      </c>
      <c r="AH213" s="147">
        <v>0</v>
      </c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>
      <c r="A214" s="154"/>
      <c r="B214" s="155"/>
      <c r="C214" s="332"/>
      <c r="D214" s="333"/>
      <c r="E214" s="333"/>
      <c r="F214" s="333"/>
      <c r="G214" s="333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47"/>
      <c r="Z214" s="147"/>
      <c r="AA214" s="147"/>
      <c r="AB214" s="147"/>
      <c r="AC214" s="147"/>
      <c r="AD214" s="147"/>
      <c r="AE214" s="147"/>
      <c r="AF214" s="147"/>
      <c r="AG214" s="147" t="s">
        <v>133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ht="22.5" outlineLevel="1">
      <c r="A215" s="164">
        <v>29</v>
      </c>
      <c r="B215" s="165" t="s">
        <v>292</v>
      </c>
      <c r="C215" s="174" t="s">
        <v>293</v>
      </c>
      <c r="D215" s="166" t="s">
        <v>183</v>
      </c>
      <c r="E215" s="167">
        <v>168.62724</v>
      </c>
      <c r="F215" s="168">
        <v>0</v>
      </c>
      <c r="G215" s="169">
        <f>ROUND(E215*F215,2)</f>
        <v>0</v>
      </c>
      <c r="H215" s="168">
        <v>122.5</v>
      </c>
      <c r="I215" s="169">
        <f>ROUND(E215*H215,2)</f>
        <v>20656.84</v>
      </c>
      <c r="J215" s="168">
        <v>0</v>
      </c>
      <c r="K215" s="169">
        <f>ROUND(E215*J215,2)</f>
        <v>0</v>
      </c>
      <c r="L215" s="169">
        <v>21</v>
      </c>
      <c r="M215" s="169">
        <f>G215*(1+L215/100)</f>
        <v>0</v>
      </c>
      <c r="N215" s="169">
        <v>4.4000000000000003E-3</v>
      </c>
      <c r="O215" s="169">
        <f>ROUND(E215*N215,2)</f>
        <v>0.74</v>
      </c>
      <c r="P215" s="169">
        <v>0</v>
      </c>
      <c r="Q215" s="169">
        <f>ROUND(E215*P215,2)</f>
        <v>0</v>
      </c>
      <c r="R215" s="169" t="s">
        <v>218</v>
      </c>
      <c r="S215" s="169" t="s">
        <v>128</v>
      </c>
      <c r="T215" s="170" t="s">
        <v>185</v>
      </c>
      <c r="U215" s="156">
        <v>0</v>
      </c>
      <c r="V215" s="156">
        <f>ROUND(E215*U215,2)</f>
        <v>0</v>
      </c>
      <c r="W215" s="156"/>
      <c r="X215" s="156" t="s">
        <v>219</v>
      </c>
      <c r="Y215" s="147"/>
      <c r="Z215" s="147"/>
      <c r="AA215" s="147"/>
      <c r="AB215" s="147"/>
      <c r="AC215" s="147"/>
      <c r="AD215" s="147"/>
      <c r="AE215" s="147"/>
      <c r="AF215" s="147"/>
      <c r="AG215" s="147" t="s">
        <v>220</v>
      </c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>
      <c r="A216" s="154"/>
      <c r="B216" s="155"/>
      <c r="C216" s="180" t="s">
        <v>277</v>
      </c>
      <c r="D216" s="178"/>
      <c r="E216" s="179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47"/>
      <c r="Z216" s="147"/>
      <c r="AA216" s="147"/>
      <c r="AB216" s="147"/>
      <c r="AC216" s="147"/>
      <c r="AD216" s="147"/>
      <c r="AE216" s="147"/>
      <c r="AF216" s="147"/>
      <c r="AG216" s="147" t="s">
        <v>165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1">
      <c r="A217" s="154"/>
      <c r="B217" s="155"/>
      <c r="C217" s="180" t="s">
        <v>190</v>
      </c>
      <c r="D217" s="178"/>
      <c r="E217" s="179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47"/>
      <c r="Z217" s="147"/>
      <c r="AA217" s="147"/>
      <c r="AB217" s="147"/>
      <c r="AC217" s="147"/>
      <c r="AD217" s="147"/>
      <c r="AE217" s="147"/>
      <c r="AF217" s="147"/>
      <c r="AG217" s="147" t="s">
        <v>165</v>
      </c>
      <c r="AH217" s="147">
        <v>0</v>
      </c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>
      <c r="A218" s="154"/>
      <c r="B218" s="155"/>
      <c r="C218" s="180" t="s">
        <v>278</v>
      </c>
      <c r="D218" s="178"/>
      <c r="E218" s="179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47"/>
      <c r="Z218" s="147"/>
      <c r="AA218" s="147"/>
      <c r="AB218" s="147"/>
      <c r="AC218" s="147"/>
      <c r="AD218" s="147"/>
      <c r="AE218" s="147"/>
      <c r="AF218" s="147"/>
      <c r="AG218" s="147" t="s">
        <v>165</v>
      </c>
      <c r="AH218" s="147">
        <v>0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1">
      <c r="A219" s="154"/>
      <c r="B219" s="155"/>
      <c r="C219" s="180" t="s">
        <v>252</v>
      </c>
      <c r="D219" s="178"/>
      <c r="E219" s="179">
        <v>6.21</v>
      </c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47"/>
      <c r="Z219" s="147"/>
      <c r="AA219" s="147"/>
      <c r="AB219" s="147"/>
      <c r="AC219" s="147"/>
      <c r="AD219" s="147"/>
      <c r="AE219" s="147"/>
      <c r="AF219" s="147"/>
      <c r="AG219" s="147" t="s">
        <v>165</v>
      </c>
      <c r="AH219" s="147">
        <v>0</v>
      </c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>
      <c r="A220" s="154"/>
      <c r="B220" s="155"/>
      <c r="C220" s="180" t="s">
        <v>279</v>
      </c>
      <c r="D220" s="178"/>
      <c r="E220" s="179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47"/>
      <c r="Z220" s="147"/>
      <c r="AA220" s="147"/>
      <c r="AB220" s="147"/>
      <c r="AC220" s="147"/>
      <c r="AD220" s="147"/>
      <c r="AE220" s="147"/>
      <c r="AF220" s="147"/>
      <c r="AG220" s="147" t="s">
        <v>165</v>
      </c>
      <c r="AH220" s="147">
        <v>0</v>
      </c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outlineLevel="1">
      <c r="A221" s="154"/>
      <c r="B221" s="155"/>
      <c r="C221" s="180" t="s">
        <v>294</v>
      </c>
      <c r="D221" s="178"/>
      <c r="E221" s="179">
        <v>5.6924999999999999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47"/>
      <c r="Z221" s="147"/>
      <c r="AA221" s="147"/>
      <c r="AB221" s="147"/>
      <c r="AC221" s="147"/>
      <c r="AD221" s="147"/>
      <c r="AE221" s="147"/>
      <c r="AF221" s="147"/>
      <c r="AG221" s="147" t="s">
        <v>165</v>
      </c>
      <c r="AH221" s="147">
        <v>0</v>
      </c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outlineLevel="1">
      <c r="A222" s="154"/>
      <c r="B222" s="155"/>
      <c r="C222" s="180" t="s">
        <v>192</v>
      </c>
      <c r="D222" s="178"/>
      <c r="E222" s="179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47"/>
      <c r="Z222" s="147"/>
      <c r="AA222" s="147"/>
      <c r="AB222" s="147"/>
      <c r="AC222" s="147"/>
      <c r="AD222" s="147"/>
      <c r="AE222" s="147"/>
      <c r="AF222" s="147"/>
      <c r="AG222" s="147" t="s">
        <v>165</v>
      </c>
      <c r="AH222" s="147">
        <v>0</v>
      </c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>
      <c r="A223" s="154"/>
      <c r="B223" s="155"/>
      <c r="C223" s="180" t="s">
        <v>278</v>
      </c>
      <c r="D223" s="178"/>
      <c r="E223" s="179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165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>
      <c r="A224" s="154"/>
      <c r="B224" s="155"/>
      <c r="C224" s="180" t="s">
        <v>255</v>
      </c>
      <c r="D224" s="178"/>
      <c r="E224" s="179">
        <v>55.2</v>
      </c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47"/>
      <c r="Z224" s="147"/>
      <c r="AA224" s="147"/>
      <c r="AB224" s="147"/>
      <c r="AC224" s="147"/>
      <c r="AD224" s="147"/>
      <c r="AE224" s="147"/>
      <c r="AF224" s="147"/>
      <c r="AG224" s="147" t="s">
        <v>165</v>
      </c>
      <c r="AH224" s="147">
        <v>0</v>
      </c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>
      <c r="A225" s="154"/>
      <c r="B225" s="155"/>
      <c r="C225" s="180" t="s">
        <v>279</v>
      </c>
      <c r="D225" s="178"/>
      <c r="E225" s="179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165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>
      <c r="A226" s="154"/>
      <c r="B226" s="155"/>
      <c r="C226" s="180" t="s">
        <v>295</v>
      </c>
      <c r="D226" s="178"/>
      <c r="E226" s="179">
        <v>20.001380000000001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165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>
      <c r="A227" s="154"/>
      <c r="B227" s="155"/>
      <c r="C227" s="180" t="s">
        <v>286</v>
      </c>
      <c r="D227" s="178"/>
      <c r="E227" s="179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165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>
      <c r="A228" s="154"/>
      <c r="B228" s="155"/>
      <c r="C228" s="180" t="s">
        <v>296</v>
      </c>
      <c r="D228" s="178"/>
      <c r="E228" s="179">
        <v>69.683099999999996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47"/>
      <c r="Z228" s="147"/>
      <c r="AA228" s="147"/>
      <c r="AB228" s="147"/>
      <c r="AC228" s="147"/>
      <c r="AD228" s="147"/>
      <c r="AE228" s="147"/>
      <c r="AF228" s="147"/>
      <c r="AG228" s="147" t="s">
        <v>165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>
      <c r="A229" s="154"/>
      <c r="B229" s="155"/>
      <c r="C229" s="180" t="s">
        <v>288</v>
      </c>
      <c r="D229" s="178"/>
      <c r="E229" s="179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47"/>
      <c r="Z229" s="147"/>
      <c r="AA229" s="147"/>
      <c r="AB229" s="147"/>
      <c r="AC229" s="147"/>
      <c r="AD229" s="147"/>
      <c r="AE229" s="147"/>
      <c r="AF229" s="147"/>
      <c r="AG229" s="147" t="s">
        <v>165</v>
      </c>
      <c r="AH229" s="147">
        <v>0</v>
      </c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>
      <c r="A230" s="154"/>
      <c r="B230" s="155"/>
      <c r="C230" s="180" t="s">
        <v>192</v>
      </c>
      <c r="D230" s="178"/>
      <c r="E230" s="179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165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>
      <c r="A231" s="154"/>
      <c r="B231" s="155"/>
      <c r="C231" s="180" t="s">
        <v>297</v>
      </c>
      <c r="D231" s="178"/>
      <c r="E231" s="179">
        <v>11.840260000000001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47"/>
      <c r="Z231" s="147"/>
      <c r="AA231" s="147"/>
      <c r="AB231" s="147"/>
      <c r="AC231" s="147"/>
      <c r="AD231" s="147"/>
      <c r="AE231" s="147"/>
      <c r="AF231" s="147"/>
      <c r="AG231" s="147" t="s">
        <v>165</v>
      </c>
      <c r="AH231" s="147">
        <v>0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>
      <c r="A232" s="154"/>
      <c r="B232" s="155"/>
      <c r="C232" s="332"/>
      <c r="D232" s="333"/>
      <c r="E232" s="333"/>
      <c r="F232" s="333"/>
      <c r="G232" s="333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133</v>
      </c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ht="22.5" outlineLevel="1">
      <c r="A233" s="164">
        <v>30</v>
      </c>
      <c r="B233" s="165" t="s">
        <v>298</v>
      </c>
      <c r="C233" s="174" t="s">
        <v>299</v>
      </c>
      <c r="D233" s="166" t="s">
        <v>183</v>
      </c>
      <c r="E233" s="167">
        <v>87.103880000000004</v>
      </c>
      <c r="F233" s="168">
        <v>0</v>
      </c>
      <c r="G233" s="169">
        <f>ROUND(E233*F233,2)</f>
        <v>0</v>
      </c>
      <c r="H233" s="168">
        <v>156</v>
      </c>
      <c r="I233" s="169">
        <f>ROUND(E233*H233,2)</f>
        <v>13588.21</v>
      </c>
      <c r="J233" s="168">
        <v>0</v>
      </c>
      <c r="K233" s="169">
        <f>ROUND(E233*J233,2)</f>
        <v>0</v>
      </c>
      <c r="L233" s="169">
        <v>21</v>
      </c>
      <c r="M233" s="169">
        <f>G233*(1+L233/100)</f>
        <v>0</v>
      </c>
      <c r="N233" s="169">
        <v>4.4999999999999997E-3</v>
      </c>
      <c r="O233" s="169">
        <f>ROUND(E233*N233,2)</f>
        <v>0.39</v>
      </c>
      <c r="P233" s="169">
        <v>0</v>
      </c>
      <c r="Q233" s="169">
        <f>ROUND(E233*P233,2)</f>
        <v>0</v>
      </c>
      <c r="R233" s="169" t="s">
        <v>218</v>
      </c>
      <c r="S233" s="169" t="s">
        <v>128</v>
      </c>
      <c r="T233" s="170" t="s">
        <v>185</v>
      </c>
      <c r="U233" s="156">
        <v>0</v>
      </c>
      <c r="V233" s="156">
        <f>ROUND(E233*U233,2)</f>
        <v>0</v>
      </c>
      <c r="W233" s="156"/>
      <c r="X233" s="156" t="s">
        <v>219</v>
      </c>
      <c r="Y233" s="147"/>
      <c r="Z233" s="147"/>
      <c r="AA233" s="147"/>
      <c r="AB233" s="147"/>
      <c r="AC233" s="147"/>
      <c r="AD233" s="147"/>
      <c r="AE233" s="147"/>
      <c r="AF233" s="147"/>
      <c r="AG233" s="147" t="s">
        <v>220</v>
      </c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outlineLevel="1">
      <c r="A234" s="154"/>
      <c r="B234" s="155"/>
      <c r="C234" s="180" t="s">
        <v>277</v>
      </c>
      <c r="D234" s="178"/>
      <c r="E234" s="179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47"/>
      <c r="Z234" s="147"/>
      <c r="AA234" s="147"/>
      <c r="AB234" s="147"/>
      <c r="AC234" s="147"/>
      <c r="AD234" s="147"/>
      <c r="AE234" s="147"/>
      <c r="AF234" s="147"/>
      <c r="AG234" s="147" t="s">
        <v>165</v>
      </c>
      <c r="AH234" s="147">
        <v>0</v>
      </c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>
      <c r="A235" s="154"/>
      <c r="B235" s="155"/>
      <c r="C235" s="180" t="s">
        <v>284</v>
      </c>
      <c r="D235" s="178"/>
      <c r="E235" s="179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165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>
      <c r="A236" s="154"/>
      <c r="B236" s="155"/>
      <c r="C236" s="180" t="s">
        <v>300</v>
      </c>
      <c r="D236" s="178"/>
      <c r="E236" s="179">
        <v>87.103880000000004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165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>
      <c r="A237" s="154"/>
      <c r="B237" s="155"/>
      <c r="C237" s="332"/>
      <c r="D237" s="333"/>
      <c r="E237" s="333"/>
      <c r="F237" s="333"/>
      <c r="G237" s="333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133</v>
      </c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ht="22.5" outlineLevel="1">
      <c r="A238" s="164">
        <v>31</v>
      </c>
      <c r="B238" s="165" t="s">
        <v>301</v>
      </c>
      <c r="C238" s="174" t="s">
        <v>302</v>
      </c>
      <c r="D238" s="166" t="s">
        <v>183</v>
      </c>
      <c r="E238" s="167">
        <v>87.103880000000004</v>
      </c>
      <c r="F238" s="168">
        <v>0</v>
      </c>
      <c r="G238" s="169">
        <f>ROUND(E238*F238,2)</f>
        <v>0</v>
      </c>
      <c r="H238" s="168">
        <v>121.5</v>
      </c>
      <c r="I238" s="169">
        <f>ROUND(E238*H238,2)</f>
        <v>10583.12</v>
      </c>
      <c r="J238" s="168">
        <v>0</v>
      </c>
      <c r="K238" s="169">
        <f>ROUND(E238*J238,2)</f>
        <v>0</v>
      </c>
      <c r="L238" s="169">
        <v>21</v>
      </c>
      <c r="M238" s="169">
        <f>G238*(1+L238/100)</f>
        <v>0</v>
      </c>
      <c r="N238" s="169">
        <v>3.3E-3</v>
      </c>
      <c r="O238" s="169">
        <f>ROUND(E238*N238,2)</f>
        <v>0.28999999999999998</v>
      </c>
      <c r="P238" s="169">
        <v>0</v>
      </c>
      <c r="Q238" s="169">
        <f>ROUND(E238*P238,2)</f>
        <v>0</v>
      </c>
      <c r="R238" s="169" t="s">
        <v>218</v>
      </c>
      <c r="S238" s="169" t="s">
        <v>128</v>
      </c>
      <c r="T238" s="170" t="s">
        <v>185</v>
      </c>
      <c r="U238" s="156">
        <v>0</v>
      </c>
      <c r="V238" s="156">
        <f>ROUND(E238*U238,2)</f>
        <v>0</v>
      </c>
      <c r="W238" s="156"/>
      <c r="X238" s="156" t="s">
        <v>219</v>
      </c>
      <c r="Y238" s="147"/>
      <c r="Z238" s="147"/>
      <c r="AA238" s="147"/>
      <c r="AB238" s="147"/>
      <c r="AC238" s="147"/>
      <c r="AD238" s="147"/>
      <c r="AE238" s="147"/>
      <c r="AF238" s="147"/>
      <c r="AG238" s="147" t="s">
        <v>220</v>
      </c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>
      <c r="A239" s="154"/>
      <c r="B239" s="155"/>
      <c r="C239" s="180" t="s">
        <v>277</v>
      </c>
      <c r="D239" s="178"/>
      <c r="E239" s="179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47"/>
      <c r="Z239" s="147"/>
      <c r="AA239" s="147"/>
      <c r="AB239" s="147"/>
      <c r="AC239" s="147"/>
      <c r="AD239" s="147"/>
      <c r="AE239" s="147"/>
      <c r="AF239" s="147"/>
      <c r="AG239" s="147" t="s">
        <v>165</v>
      </c>
      <c r="AH239" s="147">
        <v>0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>
      <c r="A240" s="154"/>
      <c r="B240" s="155"/>
      <c r="C240" s="180" t="s">
        <v>300</v>
      </c>
      <c r="D240" s="178"/>
      <c r="E240" s="179">
        <v>87.103880000000004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165</v>
      </c>
      <c r="AH240" s="147">
        <v>0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>
      <c r="A241" s="154"/>
      <c r="B241" s="155"/>
      <c r="C241" s="332"/>
      <c r="D241" s="333"/>
      <c r="E241" s="333"/>
      <c r="F241" s="333"/>
      <c r="G241" s="333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47"/>
      <c r="Z241" s="147"/>
      <c r="AA241" s="147"/>
      <c r="AB241" s="147"/>
      <c r="AC241" s="147"/>
      <c r="AD241" s="147"/>
      <c r="AE241" s="147"/>
      <c r="AF241" s="147"/>
      <c r="AG241" s="147" t="s">
        <v>133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>
      <c r="A242" s="164">
        <v>32</v>
      </c>
      <c r="B242" s="165" t="s">
        <v>303</v>
      </c>
      <c r="C242" s="174" t="s">
        <v>304</v>
      </c>
      <c r="D242" s="166" t="s">
        <v>0</v>
      </c>
      <c r="E242" s="315">
        <v>0</v>
      </c>
      <c r="F242" s="168">
        <v>0</v>
      </c>
      <c r="G242" s="169">
        <f>ROUND(E242*F242,2)</f>
        <v>0</v>
      </c>
      <c r="H242" s="168">
        <v>0</v>
      </c>
      <c r="I242" s="169">
        <f>ROUND(E242*H242,2)</f>
        <v>0</v>
      </c>
      <c r="J242" s="168">
        <v>4.2</v>
      </c>
      <c r="K242" s="169">
        <f>ROUND(E242*J242,2)</f>
        <v>0</v>
      </c>
      <c r="L242" s="169">
        <v>21</v>
      </c>
      <c r="M242" s="169">
        <f>G242*(1+L242/100)</f>
        <v>0</v>
      </c>
      <c r="N242" s="169">
        <v>0</v>
      </c>
      <c r="O242" s="169">
        <f>ROUND(E242*N242,2)</f>
        <v>0</v>
      </c>
      <c r="P242" s="169">
        <v>0</v>
      </c>
      <c r="Q242" s="169">
        <f>ROUND(E242*P242,2)</f>
        <v>0</v>
      </c>
      <c r="R242" s="169" t="s">
        <v>251</v>
      </c>
      <c r="S242" s="169" t="s">
        <v>128</v>
      </c>
      <c r="T242" s="170" t="s">
        <v>185</v>
      </c>
      <c r="U242" s="156">
        <v>0</v>
      </c>
      <c r="V242" s="156">
        <f>ROUND(E242*U242,2)</f>
        <v>0</v>
      </c>
      <c r="W242" s="156"/>
      <c r="X242" s="156" t="s">
        <v>269</v>
      </c>
      <c r="Y242" s="147"/>
      <c r="Z242" s="147"/>
      <c r="AA242" s="147"/>
      <c r="AB242" s="147"/>
      <c r="AC242" s="147"/>
      <c r="AD242" s="147"/>
      <c r="AE242" s="147"/>
      <c r="AF242" s="147"/>
      <c r="AG242" s="147" t="s">
        <v>270</v>
      </c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outlineLevel="1">
      <c r="A243" s="154"/>
      <c r="B243" s="155"/>
      <c r="C243" s="345" t="s">
        <v>305</v>
      </c>
      <c r="D243" s="346"/>
      <c r="E243" s="346"/>
      <c r="F243" s="346"/>
      <c r="G243" s="34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187</v>
      </c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outlineLevel="1">
      <c r="A244" s="154"/>
      <c r="B244" s="155"/>
      <c r="C244" s="332"/>
      <c r="D244" s="333"/>
      <c r="E244" s="333"/>
      <c r="F244" s="333"/>
      <c r="G244" s="333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133</v>
      </c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>
      <c r="A245" s="158" t="s">
        <v>123</v>
      </c>
      <c r="B245" s="159" t="s">
        <v>80</v>
      </c>
      <c r="C245" s="173" t="s">
        <v>81</v>
      </c>
      <c r="D245" s="160"/>
      <c r="E245" s="161"/>
      <c r="F245" s="162"/>
      <c r="G245" s="162">
        <f>SUMIF(AG246:AG273,"&lt;&gt;NOR",G246:G273)</f>
        <v>0</v>
      </c>
      <c r="H245" s="162"/>
      <c r="I245" s="162">
        <f>SUM(I246:I273)</f>
        <v>22461.55</v>
      </c>
      <c r="J245" s="162"/>
      <c r="K245" s="162">
        <f>SUM(K246:K273)</f>
        <v>8927.41</v>
      </c>
      <c r="L245" s="162"/>
      <c r="M245" s="162">
        <f>SUM(M246:M273)</f>
        <v>0</v>
      </c>
      <c r="N245" s="162"/>
      <c r="O245" s="162">
        <f>SUM(O246:O273)</f>
        <v>0.19</v>
      </c>
      <c r="P245" s="162"/>
      <c r="Q245" s="162">
        <f>SUM(Q246:Q273)</f>
        <v>0</v>
      </c>
      <c r="R245" s="162"/>
      <c r="S245" s="162"/>
      <c r="T245" s="163"/>
      <c r="U245" s="157"/>
      <c r="V245" s="157">
        <f>SUM(V246:V273)</f>
        <v>21.89</v>
      </c>
      <c r="W245" s="157"/>
      <c r="X245" s="157"/>
      <c r="AG245" t="s">
        <v>124</v>
      </c>
    </row>
    <row r="246" spans="1:60" ht="22.5" outlineLevel="1">
      <c r="A246" s="164">
        <v>33</v>
      </c>
      <c r="B246" s="165" t="s">
        <v>306</v>
      </c>
      <c r="C246" s="174" t="s">
        <v>307</v>
      </c>
      <c r="D246" s="166" t="s">
        <v>183</v>
      </c>
      <c r="E246" s="167">
        <v>53.4</v>
      </c>
      <c r="F246" s="168">
        <v>0</v>
      </c>
      <c r="G246" s="169">
        <f>ROUND(E246*F246,2)</f>
        <v>0</v>
      </c>
      <c r="H246" s="168">
        <v>64.319999999999993</v>
      </c>
      <c r="I246" s="169">
        <f>ROUND(E246*H246,2)</f>
        <v>3434.69</v>
      </c>
      <c r="J246" s="168">
        <v>167.18</v>
      </c>
      <c r="K246" s="169">
        <f>ROUND(E246*J246,2)</f>
        <v>8927.41</v>
      </c>
      <c r="L246" s="169">
        <v>21</v>
      </c>
      <c r="M246" s="169">
        <f>G246*(1+L246/100)</f>
        <v>0</v>
      </c>
      <c r="N246" s="169">
        <v>0</v>
      </c>
      <c r="O246" s="169">
        <f>ROUND(E246*N246,2)</f>
        <v>0</v>
      </c>
      <c r="P246" s="169">
        <v>0</v>
      </c>
      <c r="Q246" s="169">
        <f>ROUND(E246*P246,2)</f>
        <v>0</v>
      </c>
      <c r="R246" s="169" t="s">
        <v>308</v>
      </c>
      <c r="S246" s="169" t="s">
        <v>128</v>
      </c>
      <c r="T246" s="170" t="s">
        <v>185</v>
      </c>
      <c r="U246" s="156">
        <v>0.41</v>
      </c>
      <c r="V246" s="156">
        <f>ROUND(E246*U246,2)</f>
        <v>21.89</v>
      </c>
      <c r="W246" s="156"/>
      <c r="X246" s="156" t="s">
        <v>144</v>
      </c>
      <c r="Y246" s="147"/>
      <c r="Z246" s="147"/>
      <c r="AA246" s="147"/>
      <c r="AB246" s="147"/>
      <c r="AC246" s="147"/>
      <c r="AD246" s="147"/>
      <c r="AE246" s="147"/>
      <c r="AF246" s="147"/>
      <c r="AG246" s="147" t="s">
        <v>145</v>
      </c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outlineLevel="1">
      <c r="A247" s="154"/>
      <c r="B247" s="155"/>
      <c r="C247" s="180" t="s">
        <v>277</v>
      </c>
      <c r="D247" s="178"/>
      <c r="E247" s="179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47"/>
      <c r="Z247" s="147"/>
      <c r="AA247" s="147"/>
      <c r="AB247" s="147"/>
      <c r="AC247" s="147"/>
      <c r="AD247" s="147"/>
      <c r="AE247" s="147"/>
      <c r="AF247" s="147"/>
      <c r="AG247" s="147" t="s">
        <v>165</v>
      </c>
      <c r="AH247" s="147">
        <v>0</v>
      </c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outlineLevel="1">
      <c r="A248" s="154"/>
      <c r="B248" s="155"/>
      <c r="C248" s="180" t="s">
        <v>190</v>
      </c>
      <c r="D248" s="178"/>
      <c r="E248" s="179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47"/>
      <c r="Z248" s="147"/>
      <c r="AA248" s="147"/>
      <c r="AB248" s="147"/>
      <c r="AC248" s="147"/>
      <c r="AD248" s="147"/>
      <c r="AE248" s="147"/>
      <c r="AF248" s="147"/>
      <c r="AG248" s="147" t="s">
        <v>165</v>
      </c>
      <c r="AH248" s="147">
        <v>0</v>
      </c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>
      <c r="A249" s="154"/>
      <c r="B249" s="155"/>
      <c r="C249" s="180" t="s">
        <v>278</v>
      </c>
      <c r="D249" s="178"/>
      <c r="E249" s="179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165</v>
      </c>
      <c r="AH249" s="147">
        <v>0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1">
      <c r="A250" s="154"/>
      <c r="B250" s="155"/>
      <c r="C250" s="180" t="s">
        <v>208</v>
      </c>
      <c r="D250" s="178"/>
      <c r="E250" s="179">
        <v>5.4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47"/>
      <c r="Z250" s="147"/>
      <c r="AA250" s="147"/>
      <c r="AB250" s="147"/>
      <c r="AC250" s="147"/>
      <c r="AD250" s="147"/>
      <c r="AE250" s="147"/>
      <c r="AF250" s="147"/>
      <c r="AG250" s="147" t="s">
        <v>165</v>
      </c>
      <c r="AH250" s="147">
        <v>0</v>
      </c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>
      <c r="A251" s="154"/>
      <c r="B251" s="155"/>
      <c r="C251" s="180" t="s">
        <v>192</v>
      </c>
      <c r="D251" s="178"/>
      <c r="E251" s="179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47"/>
      <c r="Z251" s="147"/>
      <c r="AA251" s="147"/>
      <c r="AB251" s="147"/>
      <c r="AC251" s="147"/>
      <c r="AD251" s="147"/>
      <c r="AE251" s="147"/>
      <c r="AF251" s="147"/>
      <c r="AG251" s="147" t="s">
        <v>165</v>
      </c>
      <c r="AH251" s="147">
        <v>0</v>
      </c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>
      <c r="A252" s="154"/>
      <c r="B252" s="155"/>
      <c r="C252" s="180" t="s">
        <v>278</v>
      </c>
      <c r="D252" s="178"/>
      <c r="E252" s="179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47"/>
      <c r="Z252" s="147"/>
      <c r="AA252" s="147"/>
      <c r="AB252" s="147"/>
      <c r="AC252" s="147"/>
      <c r="AD252" s="147"/>
      <c r="AE252" s="147"/>
      <c r="AF252" s="147"/>
      <c r="AG252" s="147" t="s">
        <v>165</v>
      </c>
      <c r="AH252" s="147">
        <v>0</v>
      </c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outlineLevel="1">
      <c r="A253" s="154"/>
      <c r="B253" s="155"/>
      <c r="C253" s="180" t="s">
        <v>209</v>
      </c>
      <c r="D253" s="178"/>
      <c r="E253" s="179">
        <v>48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47"/>
      <c r="Z253" s="147"/>
      <c r="AA253" s="147"/>
      <c r="AB253" s="147"/>
      <c r="AC253" s="147"/>
      <c r="AD253" s="147"/>
      <c r="AE253" s="147"/>
      <c r="AF253" s="147"/>
      <c r="AG253" s="147" t="s">
        <v>165</v>
      </c>
      <c r="AH253" s="147">
        <v>0</v>
      </c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>
      <c r="A254" s="154"/>
      <c r="B254" s="155"/>
      <c r="C254" s="332"/>
      <c r="D254" s="333"/>
      <c r="E254" s="333"/>
      <c r="F254" s="333"/>
      <c r="G254" s="333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47"/>
      <c r="Z254" s="147"/>
      <c r="AA254" s="147"/>
      <c r="AB254" s="147"/>
      <c r="AC254" s="147"/>
      <c r="AD254" s="147"/>
      <c r="AE254" s="147"/>
      <c r="AF254" s="147"/>
      <c r="AG254" s="147" t="s">
        <v>133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ht="33.75" outlineLevel="1">
      <c r="A255" s="164">
        <v>34</v>
      </c>
      <c r="B255" s="165" t="s">
        <v>309</v>
      </c>
      <c r="C255" s="174" t="s">
        <v>310</v>
      </c>
      <c r="D255" s="166" t="s">
        <v>183</v>
      </c>
      <c r="E255" s="167">
        <v>10.29588</v>
      </c>
      <c r="F255" s="168">
        <v>0</v>
      </c>
      <c r="G255" s="169">
        <f>ROUND(E255*F255,2)</f>
        <v>0</v>
      </c>
      <c r="H255" s="168">
        <v>293</v>
      </c>
      <c r="I255" s="169">
        <f>ROUND(E255*H255,2)</f>
        <v>3016.69</v>
      </c>
      <c r="J255" s="168">
        <v>0</v>
      </c>
      <c r="K255" s="169">
        <f>ROUND(E255*J255,2)</f>
        <v>0</v>
      </c>
      <c r="L255" s="169">
        <v>21</v>
      </c>
      <c r="M255" s="169">
        <f>G255*(1+L255/100)</f>
        <v>0</v>
      </c>
      <c r="N255" s="169">
        <v>3.5000000000000001E-3</v>
      </c>
      <c r="O255" s="169">
        <f>ROUND(E255*N255,2)</f>
        <v>0.04</v>
      </c>
      <c r="P255" s="169">
        <v>0</v>
      </c>
      <c r="Q255" s="169">
        <f>ROUND(E255*P255,2)</f>
        <v>0</v>
      </c>
      <c r="R255" s="169" t="s">
        <v>218</v>
      </c>
      <c r="S255" s="169" t="s">
        <v>128</v>
      </c>
      <c r="T255" s="170" t="s">
        <v>185</v>
      </c>
      <c r="U255" s="156">
        <v>0</v>
      </c>
      <c r="V255" s="156">
        <f>ROUND(E255*U255,2)</f>
        <v>0</v>
      </c>
      <c r="W255" s="156"/>
      <c r="X255" s="156" t="s">
        <v>219</v>
      </c>
      <c r="Y255" s="147"/>
      <c r="Z255" s="147"/>
      <c r="AA255" s="147"/>
      <c r="AB255" s="147"/>
      <c r="AC255" s="147"/>
      <c r="AD255" s="147"/>
      <c r="AE255" s="147"/>
      <c r="AF255" s="147"/>
      <c r="AG255" s="147" t="s">
        <v>220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outlineLevel="1">
      <c r="A256" s="154"/>
      <c r="B256" s="155"/>
      <c r="C256" s="180" t="s">
        <v>192</v>
      </c>
      <c r="D256" s="178"/>
      <c r="E256" s="179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47"/>
      <c r="Z256" s="147"/>
      <c r="AA256" s="147"/>
      <c r="AB256" s="147"/>
      <c r="AC256" s="147"/>
      <c r="AD256" s="147"/>
      <c r="AE256" s="147"/>
      <c r="AF256" s="147"/>
      <c r="AG256" s="147" t="s">
        <v>165</v>
      </c>
      <c r="AH256" s="147">
        <v>0</v>
      </c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>
      <c r="A257" s="154"/>
      <c r="B257" s="155"/>
      <c r="C257" s="180" t="s">
        <v>311</v>
      </c>
      <c r="D257" s="178"/>
      <c r="E257" s="179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47"/>
      <c r="Z257" s="147"/>
      <c r="AA257" s="147"/>
      <c r="AB257" s="147"/>
      <c r="AC257" s="147"/>
      <c r="AD257" s="147"/>
      <c r="AE257" s="147"/>
      <c r="AF257" s="147"/>
      <c r="AG257" s="147" t="s">
        <v>165</v>
      </c>
      <c r="AH257" s="147">
        <v>0</v>
      </c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outlineLevel="1">
      <c r="A258" s="154"/>
      <c r="B258" s="155"/>
      <c r="C258" s="180" t="s">
        <v>289</v>
      </c>
      <c r="D258" s="178"/>
      <c r="E258" s="179">
        <v>10.29588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47"/>
      <c r="Z258" s="147"/>
      <c r="AA258" s="147"/>
      <c r="AB258" s="147"/>
      <c r="AC258" s="147"/>
      <c r="AD258" s="147"/>
      <c r="AE258" s="147"/>
      <c r="AF258" s="147"/>
      <c r="AG258" s="147" t="s">
        <v>165</v>
      </c>
      <c r="AH258" s="147">
        <v>0</v>
      </c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outlineLevel="1">
      <c r="A259" s="154"/>
      <c r="B259" s="155"/>
      <c r="C259" s="332"/>
      <c r="D259" s="333"/>
      <c r="E259" s="333"/>
      <c r="F259" s="333"/>
      <c r="G259" s="333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47"/>
      <c r="Z259" s="147"/>
      <c r="AA259" s="147"/>
      <c r="AB259" s="147"/>
      <c r="AC259" s="147"/>
      <c r="AD259" s="147"/>
      <c r="AE259" s="147"/>
      <c r="AF259" s="147"/>
      <c r="AG259" s="147" t="s">
        <v>133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ht="22.5" outlineLevel="1">
      <c r="A260" s="164">
        <v>35</v>
      </c>
      <c r="B260" s="165" t="s">
        <v>312</v>
      </c>
      <c r="C260" s="174" t="s">
        <v>313</v>
      </c>
      <c r="D260" s="166" t="s">
        <v>240</v>
      </c>
      <c r="E260" s="167">
        <v>4.85893</v>
      </c>
      <c r="F260" s="168">
        <v>0</v>
      </c>
      <c r="G260" s="169">
        <f>ROUND(E260*F260,2)</f>
        <v>0</v>
      </c>
      <c r="H260" s="168">
        <v>3295</v>
      </c>
      <c r="I260" s="169">
        <f>ROUND(E260*H260,2)</f>
        <v>16010.17</v>
      </c>
      <c r="J260" s="168">
        <v>0</v>
      </c>
      <c r="K260" s="169">
        <f>ROUND(E260*J260,2)</f>
        <v>0</v>
      </c>
      <c r="L260" s="169">
        <v>21</v>
      </c>
      <c r="M260" s="169">
        <f>G260*(1+L260/100)</f>
        <v>0</v>
      </c>
      <c r="N260" s="169">
        <v>0.03</v>
      </c>
      <c r="O260" s="169">
        <f>ROUND(E260*N260,2)</f>
        <v>0.15</v>
      </c>
      <c r="P260" s="169">
        <v>0</v>
      </c>
      <c r="Q260" s="169">
        <f>ROUND(E260*P260,2)</f>
        <v>0</v>
      </c>
      <c r="R260" s="169" t="s">
        <v>218</v>
      </c>
      <c r="S260" s="169" t="s">
        <v>128</v>
      </c>
      <c r="T260" s="170" t="s">
        <v>185</v>
      </c>
      <c r="U260" s="156">
        <v>0</v>
      </c>
      <c r="V260" s="156">
        <f>ROUND(E260*U260,2)</f>
        <v>0</v>
      </c>
      <c r="W260" s="156"/>
      <c r="X260" s="156" t="s">
        <v>219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220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outlineLevel="1">
      <c r="A261" s="154"/>
      <c r="B261" s="155"/>
      <c r="C261" s="180" t="s">
        <v>277</v>
      </c>
      <c r="D261" s="178"/>
      <c r="E261" s="179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47"/>
      <c r="Z261" s="147"/>
      <c r="AA261" s="147"/>
      <c r="AB261" s="147"/>
      <c r="AC261" s="147"/>
      <c r="AD261" s="147"/>
      <c r="AE261" s="147"/>
      <c r="AF261" s="147"/>
      <c r="AG261" s="147" t="s">
        <v>165</v>
      </c>
      <c r="AH261" s="147">
        <v>0</v>
      </c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60" outlineLevel="1">
      <c r="A262" s="154"/>
      <c r="B262" s="155"/>
      <c r="C262" s="180" t="s">
        <v>190</v>
      </c>
      <c r="D262" s="178"/>
      <c r="E262" s="179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47"/>
      <c r="Z262" s="147"/>
      <c r="AA262" s="147"/>
      <c r="AB262" s="147"/>
      <c r="AC262" s="147"/>
      <c r="AD262" s="147"/>
      <c r="AE262" s="147"/>
      <c r="AF262" s="147"/>
      <c r="AG262" s="147" t="s">
        <v>165</v>
      </c>
      <c r="AH262" s="147">
        <v>0</v>
      </c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outlineLevel="1">
      <c r="A263" s="154"/>
      <c r="B263" s="155"/>
      <c r="C263" s="180" t="s">
        <v>278</v>
      </c>
      <c r="D263" s="178"/>
      <c r="E263" s="179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47"/>
      <c r="Z263" s="147"/>
      <c r="AA263" s="147"/>
      <c r="AB263" s="147"/>
      <c r="AC263" s="147"/>
      <c r="AD263" s="147"/>
      <c r="AE263" s="147"/>
      <c r="AF263" s="147"/>
      <c r="AG263" s="147" t="s">
        <v>165</v>
      </c>
      <c r="AH263" s="147">
        <v>0</v>
      </c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outlineLevel="1">
      <c r="A264" s="154"/>
      <c r="B264" s="155"/>
      <c r="C264" s="180" t="s">
        <v>314</v>
      </c>
      <c r="D264" s="178"/>
      <c r="E264" s="179">
        <v>0.60587999999999997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47"/>
      <c r="Z264" s="147"/>
      <c r="AA264" s="147"/>
      <c r="AB264" s="147"/>
      <c r="AC264" s="147"/>
      <c r="AD264" s="147"/>
      <c r="AE264" s="147"/>
      <c r="AF264" s="147"/>
      <c r="AG264" s="147" t="s">
        <v>165</v>
      </c>
      <c r="AH264" s="147">
        <v>0</v>
      </c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outlineLevel="1">
      <c r="A265" s="154"/>
      <c r="B265" s="155"/>
      <c r="C265" s="180" t="s">
        <v>192</v>
      </c>
      <c r="D265" s="178"/>
      <c r="E265" s="179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47"/>
      <c r="Z265" s="147"/>
      <c r="AA265" s="147"/>
      <c r="AB265" s="147"/>
      <c r="AC265" s="147"/>
      <c r="AD265" s="147"/>
      <c r="AE265" s="147"/>
      <c r="AF265" s="147"/>
      <c r="AG265" s="147" t="s">
        <v>165</v>
      </c>
      <c r="AH265" s="147">
        <v>0</v>
      </c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outlineLevel="1">
      <c r="A266" s="154"/>
      <c r="B266" s="155"/>
      <c r="C266" s="180" t="s">
        <v>278</v>
      </c>
      <c r="D266" s="178"/>
      <c r="E266" s="179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47"/>
      <c r="Z266" s="147"/>
      <c r="AA266" s="147"/>
      <c r="AB266" s="147"/>
      <c r="AC266" s="147"/>
      <c r="AD266" s="147"/>
      <c r="AE266" s="147"/>
      <c r="AF266" s="147"/>
      <c r="AG266" s="147" t="s">
        <v>165</v>
      </c>
      <c r="AH266" s="147">
        <v>0</v>
      </c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outlineLevel="1">
      <c r="A267" s="154"/>
      <c r="B267" s="155"/>
      <c r="C267" s="180" t="s">
        <v>315</v>
      </c>
      <c r="D267" s="178"/>
      <c r="E267" s="179">
        <v>5.3856000000000002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47"/>
      <c r="Z267" s="147"/>
      <c r="AA267" s="147"/>
      <c r="AB267" s="147"/>
      <c r="AC267" s="147"/>
      <c r="AD267" s="147"/>
      <c r="AE267" s="147"/>
      <c r="AF267" s="147"/>
      <c r="AG267" s="147" t="s">
        <v>165</v>
      </c>
      <c r="AH267" s="147">
        <v>0</v>
      </c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outlineLevel="1">
      <c r="A268" s="154"/>
      <c r="B268" s="155"/>
      <c r="C268" s="180" t="s">
        <v>311</v>
      </c>
      <c r="D268" s="178"/>
      <c r="E268" s="179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47"/>
      <c r="Z268" s="147"/>
      <c r="AA268" s="147"/>
      <c r="AB268" s="147"/>
      <c r="AC268" s="147"/>
      <c r="AD268" s="147"/>
      <c r="AE268" s="147"/>
      <c r="AF268" s="147"/>
      <c r="AG268" s="147" t="s">
        <v>165</v>
      </c>
      <c r="AH268" s="147">
        <v>0</v>
      </c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outlineLevel="1">
      <c r="A269" s="154"/>
      <c r="B269" s="155"/>
      <c r="C269" s="180" t="s">
        <v>316</v>
      </c>
      <c r="D269" s="178"/>
      <c r="E269" s="179">
        <v>-1.1325499999999999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47"/>
      <c r="Z269" s="147"/>
      <c r="AA269" s="147"/>
      <c r="AB269" s="147"/>
      <c r="AC269" s="147"/>
      <c r="AD269" s="147"/>
      <c r="AE269" s="147"/>
      <c r="AF269" s="147"/>
      <c r="AG269" s="147" t="s">
        <v>165</v>
      </c>
      <c r="AH269" s="147">
        <v>0</v>
      </c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outlineLevel="1">
      <c r="A270" s="154"/>
      <c r="B270" s="155"/>
      <c r="C270" s="332"/>
      <c r="D270" s="333"/>
      <c r="E270" s="333"/>
      <c r="F270" s="333"/>
      <c r="G270" s="333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47"/>
      <c r="Z270" s="147"/>
      <c r="AA270" s="147"/>
      <c r="AB270" s="147"/>
      <c r="AC270" s="147"/>
      <c r="AD270" s="147"/>
      <c r="AE270" s="147"/>
      <c r="AF270" s="147"/>
      <c r="AG270" s="147" t="s">
        <v>133</v>
      </c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outlineLevel="1">
      <c r="A271" s="164">
        <v>36</v>
      </c>
      <c r="B271" s="165" t="s">
        <v>317</v>
      </c>
      <c r="C271" s="174" t="s">
        <v>318</v>
      </c>
      <c r="D271" s="166" t="s">
        <v>0</v>
      </c>
      <c r="E271" s="315">
        <v>0</v>
      </c>
      <c r="F271" s="168">
        <v>0</v>
      </c>
      <c r="G271" s="169">
        <f>ROUND(E271*F271,2)</f>
        <v>0</v>
      </c>
      <c r="H271" s="168">
        <v>0</v>
      </c>
      <c r="I271" s="169">
        <f>ROUND(E271*H271,2)</f>
        <v>0</v>
      </c>
      <c r="J271" s="168">
        <v>2.35</v>
      </c>
      <c r="K271" s="169">
        <f>ROUND(E271*J271,2)</f>
        <v>0</v>
      </c>
      <c r="L271" s="169">
        <v>21</v>
      </c>
      <c r="M271" s="169">
        <f>G271*(1+L271/100)</f>
        <v>0</v>
      </c>
      <c r="N271" s="169">
        <v>0</v>
      </c>
      <c r="O271" s="169">
        <f>ROUND(E271*N271,2)</f>
        <v>0</v>
      </c>
      <c r="P271" s="169">
        <v>0</v>
      </c>
      <c r="Q271" s="169">
        <f>ROUND(E271*P271,2)</f>
        <v>0</v>
      </c>
      <c r="R271" s="169" t="s">
        <v>308</v>
      </c>
      <c r="S271" s="169" t="s">
        <v>128</v>
      </c>
      <c r="T271" s="170" t="s">
        <v>185</v>
      </c>
      <c r="U271" s="156">
        <v>0</v>
      </c>
      <c r="V271" s="156">
        <f>ROUND(E271*U271,2)</f>
        <v>0</v>
      </c>
      <c r="W271" s="156"/>
      <c r="X271" s="156" t="s">
        <v>269</v>
      </c>
      <c r="Y271" s="147"/>
      <c r="Z271" s="147"/>
      <c r="AA271" s="147"/>
      <c r="AB271" s="147"/>
      <c r="AC271" s="147"/>
      <c r="AD271" s="147"/>
      <c r="AE271" s="147"/>
      <c r="AF271" s="147"/>
      <c r="AG271" s="147" t="s">
        <v>270</v>
      </c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outlineLevel="1">
      <c r="A272" s="154"/>
      <c r="B272" s="155"/>
      <c r="C272" s="345" t="s">
        <v>305</v>
      </c>
      <c r="D272" s="346"/>
      <c r="E272" s="346"/>
      <c r="F272" s="346"/>
      <c r="G272" s="34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47"/>
      <c r="Z272" s="147"/>
      <c r="AA272" s="147"/>
      <c r="AB272" s="147"/>
      <c r="AC272" s="147"/>
      <c r="AD272" s="147"/>
      <c r="AE272" s="147"/>
      <c r="AF272" s="147"/>
      <c r="AG272" s="147" t="s">
        <v>187</v>
      </c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outlineLevel="1">
      <c r="A273" s="154"/>
      <c r="B273" s="155"/>
      <c r="C273" s="332"/>
      <c r="D273" s="333"/>
      <c r="E273" s="333"/>
      <c r="F273" s="333"/>
      <c r="G273" s="333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47"/>
      <c r="Z273" s="147"/>
      <c r="AA273" s="147"/>
      <c r="AB273" s="147"/>
      <c r="AC273" s="147"/>
      <c r="AD273" s="147"/>
      <c r="AE273" s="147"/>
      <c r="AF273" s="147"/>
      <c r="AG273" s="147" t="s">
        <v>133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>
      <c r="A274" s="158" t="s">
        <v>123</v>
      </c>
      <c r="B274" s="159" t="s">
        <v>82</v>
      </c>
      <c r="C274" s="173" t="s">
        <v>83</v>
      </c>
      <c r="D274" s="160"/>
      <c r="E274" s="161"/>
      <c r="F274" s="162"/>
      <c r="G274" s="162">
        <f>SUMIF(AG275:AG306,"&lt;&gt;NOR",G275:G306)</f>
        <v>0</v>
      </c>
      <c r="H274" s="162"/>
      <c r="I274" s="162">
        <f>SUM(I275:I306)</f>
        <v>11463.68</v>
      </c>
      <c r="J274" s="162"/>
      <c r="K274" s="162">
        <f>SUM(K275:K306)</f>
        <v>31464.45</v>
      </c>
      <c r="L274" s="162"/>
      <c r="M274" s="162">
        <f>SUM(M275:M306)</f>
        <v>0</v>
      </c>
      <c r="N274" s="162"/>
      <c r="O274" s="162">
        <f>SUM(O275:O306)</f>
        <v>0.62</v>
      </c>
      <c r="P274" s="162"/>
      <c r="Q274" s="162">
        <f>SUM(Q275:Q306)</f>
        <v>0</v>
      </c>
      <c r="R274" s="162"/>
      <c r="S274" s="162"/>
      <c r="T274" s="163"/>
      <c r="U274" s="157"/>
      <c r="V274" s="157">
        <f>SUM(V275:V306)</f>
        <v>68.28</v>
      </c>
      <c r="W274" s="157"/>
      <c r="X274" s="157"/>
      <c r="AG274" t="s">
        <v>124</v>
      </c>
    </row>
    <row r="275" spans="1:60" ht="22.5" outlineLevel="1">
      <c r="A275" s="164">
        <v>37</v>
      </c>
      <c r="B275" s="165" t="s">
        <v>319</v>
      </c>
      <c r="C275" s="174" t="s">
        <v>320</v>
      </c>
      <c r="D275" s="166" t="s">
        <v>217</v>
      </c>
      <c r="E275" s="167">
        <v>2</v>
      </c>
      <c r="F275" s="168">
        <v>0</v>
      </c>
      <c r="G275" s="169">
        <f>ROUND(E275*F275,2)</f>
        <v>0</v>
      </c>
      <c r="H275" s="168">
        <v>980.24</v>
      </c>
      <c r="I275" s="169">
        <f>ROUND(E275*H275,2)</f>
        <v>1960.48</v>
      </c>
      <c r="J275" s="168">
        <v>11689.76</v>
      </c>
      <c r="K275" s="169">
        <f>ROUND(E275*J275,2)</f>
        <v>23379.52</v>
      </c>
      <c r="L275" s="169">
        <v>21</v>
      </c>
      <c r="M275" s="169">
        <f>G275*(1+L275/100)</f>
        <v>0</v>
      </c>
      <c r="N275" s="169">
        <v>8.4709999999999994E-2</v>
      </c>
      <c r="O275" s="169">
        <f>ROUND(E275*N275,2)</f>
        <v>0.17</v>
      </c>
      <c r="P275" s="169">
        <v>0</v>
      </c>
      <c r="Q275" s="169">
        <f>ROUND(E275*P275,2)</f>
        <v>0</v>
      </c>
      <c r="R275" s="169" t="s">
        <v>321</v>
      </c>
      <c r="S275" s="169" t="s">
        <v>128</v>
      </c>
      <c r="T275" s="170" t="s">
        <v>185</v>
      </c>
      <c r="U275" s="156">
        <v>26</v>
      </c>
      <c r="V275" s="156">
        <f>ROUND(E275*U275,2)</f>
        <v>52</v>
      </c>
      <c r="W275" s="156"/>
      <c r="X275" s="156" t="s">
        <v>144</v>
      </c>
      <c r="Y275" s="147"/>
      <c r="Z275" s="147"/>
      <c r="AA275" s="147"/>
      <c r="AB275" s="147"/>
      <c r="AC275" s="147"/>
      <c r="AD275" s="147"/>
      <c r="AE275" s="147"/>
      <c r="AF275" s="147"/>
      <c r="AG275" s="147" t="s">
        <v>145</v>
      </c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outlineLevel="1">
      <c r="A276" s="154"/>
      <c r="B276" s="155"/>
      <c r="C276" s="330" t="s">
        <v>322</v>
      </c>
      <c r="D276" s="331"/>
      <c r="E276" s="331"/>
      <c r="F276" s="331"/>
      <c r="G276" s="331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47"/>
      <c r="Z276" s="147"/>
      <c r="AA276" s="147"/>
      <c r="AB276" s="147"/>
      <c r="AC276" s="147"/>
      <c r="AD276" s="147"/>
      <c r="AE276" s="147"/>
      <c r="AF276" s="147"/>
      <c r="AG276" s="147" t="s">
        <v>132</v>
      </c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outlineLevel="1">
      <c r="A277" s="154"/>
      <c r="B277" s="155"/>
      <c r="C277" s="180" t="s">
        <v>190</v>
      </c>
      <c r="D277" s="178"/>
      <c r="E277" s="179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47"/>
      <c r="Z277" s="147"/>
      <c r="AA277" s="147"/>
      <c r="AB277" s="147"/>
      <c r="AC277" s="147"/>
      <c r="AD277" s="147"/>
      <c r="AE277" s="147"/>
      <c r="AF277" s="147"/>
      <c r="AG277" s="147" t="s">
        <v>165</v>
      </c>
      <c r="AH277" s="147">
        <v>0</v>
      </c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outlineLevel="1">
      <c r="A278" s="154"/>
      <c r="B278" s="155"/>
      <c r="C278" s="180" t="s">
        <v>323</v>
      </c>
      <c r="D278" s="178"/>
      <c r="E278" s="179">
        <v>1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47"/>
      <c r="Z278" s="147"/>
      <c r="AA278" s="147"/>
      <c r="AB278" s="147"/>
      <c r="AC278" s="147"/>
      <c r="AD278" s="147"/>
      <c r="AE278" s="147"/>
      <c r="AF278" s="147"/>
      <c r="AG278" s="147" t="s">
        <v>165</v>
      </c>
      <c r="AH278" s="147">
        <v>0</v>
      </c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</row>
    <row r="279" spans="1:60" outlineLevel="1">
      <c r="A279" s="154"/>
      <c r="B279" s="155"/>
      <c r="C279" s="180" t="s">
        <v>192</v>
      </c>
      <c r="D279" s="178"/>
      <c r="E279" s="179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47"/>
      <c r="Z279" s="147"/>
      <c r="AA279" s="147"/>
      <c r="AB279" s="147"/>
      <c r="AC279" s="147"/>
      <c r="AD279" s="147"/>
      <c r="AE279" s="147"/>
      <c r="AF279" s="147"/>
      <c r="AG279" s="147" t="s">
        <v>165</v>
      </c>
      <c r="AH279" s="147">
        <v>0</v>
      </c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outlineLevel="1">
      <c r="A280" s="154"/>
      <c r="B280" s="155"/>
      <c r="C280" s="180" t="s">
        <v>323</v>
      </c>
      <c r="D280" s="178"/>
      <c r="E280" s="179">
        <v>1</v>
      </c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47"/>
      <c r="Z280" s="147"/>
      <c r="AA280" s="147"/>
      <c r="AB280" s="147"/>
      <c r="AC280" s="147"/>
      <c r="AD280" s="147"/>
      <c r="AE280" s="147"/>
      <c r="AF280" s="147"/>
      <c r="AG280" s="147" t="s">
        <v>165</v>
      </c>
      <c r="AH280" s="147">
        <v>0</v>
      </c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outlineLevel="1">
      <c r="A281" s="154"/>
      <c r="B281" s="155"/>
      <c r="C281" s="332"/>
      <c r="D281" s="333"/>
      <c r="E281" s="333"/>
      <c r="F281" s="333"/>
      <c r="G281" s="333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47"/>
      <c r="Z281" s="147"/>
      <c r="AA281" s="147"/>
      <c r="AB281" s="147"/>
      <c r="AC281" s="147"/>
      <c r="AD281" s="147"/>
      <c r="AE281" s="147"/>
      <c r="AF281" s="147"/>
      <c r="AG281" s="147" t="s">
        <v>133</v>
      </c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</row>
    <row r="282" spans="1:60" outlineLevel="1">
      <c r="A282" s="164">
        <v>38</v>
      </c>
      <c r="B282" s="165" t="s">
        <v>324</v>
      </c>
      <c r="C282" s="174" t="s">
        <v>325</v>
      </c>
      <c r="D282" s="166" t="s">
        <v>183</v>
      </c>
      <c r="E282" s="167">
        <v>7.21</v>
      </c>
      <c r="F282" s="168">
        <v>0</v>
      </c>
      <c r="G282" s="169">
        <f>ROUND(E282*F282,2)</f>
        <v>0</v>
      </c>
      <c r="H282" s="168">
        <v>0</v>
      </c>
      <c r="I282" s="169">
        <f>ROUND(E282*H282,2)</f>
        <v>0</v>
      </c>
      <c r="J282" s="168">
        <v>166.5</v>
      </c>
      <c r="K282" s="169">
        <f>ROUND(E282*J282,2)</f>
        <v>1200.47</v>
      </c>
      <c r="L282" s="169">
        <v>21</v>
      </c>
      <c r="M282" s="169">
        <f>G282*(1+L282/100)</f>
        <v>0</v>
      </c>
      <c r="N282" s="169">
        <v>0</v>
      </c>
      <c r="O282" s="169">
        <f>ROUND(E282*N282,2)</f>
        <v>0</v>
      </c>
      <c r="P282" s="169">
        <v>0</v>
      </c>
      <c r="Q282" s="169">
        <f>ROUND(E282*P282,2)</f>
        <v>0</v>
      </c>
      <c r="R282" s="169" t="s">
        <v>321</v>
      </c>
      <c r="S282" s="169" t="s">
        <v>128</v>
      </c>
      <c r="T282" s="170" t="s">
        <v>185</v>
      </c>
      <c r="U282" s="156">
        <v>0.33500000000000002</v>
      </c>
      <c r="V282" s="156">
        <f>ROUND(E282*U282,2)</f>
        <v>2.42</v>
      </c>
      <c r="W282" s="156"/>
      <c r="X282" s="156" t="s">
        <v>144</v>
      </c>
      <c r="Y282" s="147"/>
      <c r="Z282" s="147"/>
      <c r="AA282" s="147"/>
      <c r="AB282" s="147"/>
      <c r="AC282" s="147"/>
      <c r="AD282" s="147"/>
      <c r="AE282" s="147"/>
      <c r="AF282" s="147"/>
      <c r="AG282" s="147" t="s">
        <v>145</v>
      </c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</row>
    <row r="283" spans="1:60" outlineLevel="1">
      <c r="A283" s="154"/>
      <c r="B283" s="155"/>
      <c r="C283" s="180" t="s">
        <v>192</v>
      </c>
      <c r="D283" s="178"/>
      <c r="E283" s="179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47"/>
      <c r="Z283" s="147"/>
      <c r="AA283" s="147"/>
      <c r="AB283" s="147"/>
      <c r="AC283" s="147"/>
      <c r="AD283" s="147"/>
      <c r="AE283" s="147"/>
      <c r="AF283" s="147"/>
      <c r="AG283" s="147" t="s">
        <v>165</v>
      </c>
      <c r="AH283" s="147">
        <v>0</v>
      </c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</row>
    <row r="284" spans="1:60" outlineLevel="1">
      <c r="A284" s="154"/>
      <c r="B284" s="155"/>
      <c r="C284" s="180" t="s">
        <v>198</v>
      </c>
      <c r="D284" s="178"/>
      <c r="E284" s="179">
        <v>7.21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47"/>
      <c r="Z284" s="147"/>
      <c r="AA284" s="147"/>
      <c r="AB284" s="147"/>
      <c r="AC284" s="147"/>
      <c r="AD284" s="147"/>
      <c r="AE284" s="147"/>
      <c r="AF284" s="147"/>
      <c r="AG284" s="147" t="s">
        <v>165</v>
      </c>
      <c r="AH284" s="147">
        <v>0</v>
      </c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outlineLevel="1">
      <c r="A285" s="154"/>
      <c r="B285" s="155"/>
      <c r="C285" s="332"/>
      <c r="D285" s="333"/>
      <c r="E285" s="333"/>
      <c r="F285" s="333"/>
      <c r="G285" s="333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47"/>
      <c r="Z285" s="147"/>
      <c r="AA285" s="147"/>
      <c r="AB285" s="147"/>
      <c r="AC285" s="147"/>
      <c r="AD285" s="147"/>
      <c r="AE285" s="147"/>
      <c r="AF285" s="147"/>
      <c r="AG285" s="147" t="s">
        <v>133</v>
      </c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outlineLevel="1">
      <c r="A286" s="164">
        <v>39</v>
      </c>
      <c r="B286" s="165" t="s">
        <v>324</v>
      </c>
      <c r="C286" s="174" t="s">
        <v>325</v>
      </c>
      <c r="D286" s="166" t="s">
        <v>183</v>
      </c>
      <c r="E286" s="167">
        <v>21.187999999999999</v>
      </c>
      <c r="F286" s="168">
        <v>0</v>
      </c>
      <c r="G286" s="169">
        <f>ROUND(E286*F286,2)</f>
        <v>0</v>
      </c>
      <c r="H286" s="168">
        <v>0</v>
      </c>
      <c r="I286" s="169">
        <f>ROUND(E286*H286,2)</f>
        <v>0</v>
      </c>
      <c r="J286" s="168">
        <v>166.5</v>
      </c>
      <c r="K286" s="169">
        <f>ROUND(E286*J286,2)</f>
        <v>3527.8</v>
      </c>
      <c r="L286" s="169">
        <v>21</v>
      </c>
      <c r="M286" s="169">
        <f>G286*(1+L286/100)</f>
        <v>0</v>
      </c>
      <c r="N286" s="169">
        <v>0</v>
      </c>
      <c r="O286" s="169">
        <f>ROUND(E286*N286,2)</f>
        <v>0</v>
      </c>
      <c r="P286" s="169">
        <v>0</v>
      </c>
      <c r="Q286" s="169">
        <f>ROUND(E286*P286,2)</f>
        <v>0</v>
      </c>
      <c r="R286" s="169" t="s">
        <v>321</v>
      </c>
      <c r="S286" s="169" t="s">
        <v>128</v>
      </c>
      <c r="T286" s="170" t="s">
        <v>185</v>
      </c>
      <c r="U286" s="156">
        <v>0.33500000000000002</v>
      </c>
      <c r="V286" s="156">
        <f>ROUND(E286*U286,2)</f>
        <v>7.1</v>
      </c>
      <c r="W286" s="156"/>
      <c r="X286" s="156" t="s">
        <v>144</v>
      </c>
      <c r="Y286" s="147"/>
      <c r="Z286" s="147"/>
      <c r="AA286" s="147"/>
      <c r="AB286" s="147"/>
      <c r="AC286" s="147"/>
      <c r="AD286" s="147"/>
      <c r="AE286" s="147"/>
      <c r="AF286" s="147"/>
      <c r="AG286" s="147" t="s">
        <v>326</v>
      </c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outlineLevel="1">
      <c r="A287" s="154"/>
      <c r="B287" s="155"/>
      <c r="C287" s="180" t="s">
        <v>192</v>
      </c>
      <c r="D287" s="178"/>
      <c r="E287" s="179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47"/>
      <c r="Z287" s="147"/>
      <c r="AA287" s="147"/>
      <c r="AB287" s="147"/>
      <c r="AC287" s="147"/>
      <c r="AD287" s="147"/>
      <c r="AE287" s="147"/>
      <c r="AF287" s="147"/>
      <c r="AG287" s="147" t="s">
        <v>165</v>
      </c>
      <c r="AH287" s="147">
        <v>0</v>
      </c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</row>
    <row r="288" spans="1:60" outlineLevel="1">
      <c r="A288" s="154"/>
      <c r="B288" s="155"/>
      <c r="C288" s="180" t="s">
        <v>327</v>
      </c>
      <c r="D288" s="178"/>
      <c r="E288" s="179">
        <v>20.187999999999999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47"/>
      <c r="Z288" s="147"/>
      <c r="AA288" s="147"/>
      <c r="AB288" s="147"/>
      <c r="AC288" s="147"/>
      <c r="AD288" s="147"/>
      <c r="AE288" s="147"/>
      <c r="AF288" s="147"/>
      <c r="AG288" s="147" t="s">
        <v>165</v>
      </c>
      <c r="AH288" s="147">
        <v>0</v>
      </c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outlineLevel="1">
      <c r="A289" s="154"/>
      <c r="B289" s="155"/>
      <c r="C289" s="180" t="s">
        <v>328</v>
      </c>
      <c r="D289" s="178"/>
      <c r="E289" s="179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47"/>
      <c r="Z289" s="147"/>
      <c r="AA289" s="147"/>
      <c r="AB289" s="147"/>
      <c r="AC289" s="147"/>
      <c r="AD289" s="147"/>
      <c r="AE289" s="147"/>
      <c r="AF289" s="147"/>
      <c r="AG289" s="147" t="s">
        <v>165</v>
      </c>
      <c r="AH289" s="147">
        <v>0</v>
      </c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</row>
    <row r="290" spans="1:60" outlineLevel="1">
      <c r="A290" s="154"/>
      <c r="B290" s="155"/>
      <c r="C290" s="180" t="s">
        <v>329</v>
      </c>
      <c r="D290" s="178"/>
      <c r="E290" s="179">
        <v>1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47"/>
      <c r="Z290" s="147"/>
      <c r="AA290" s="147"/>
      <c r="AB290" s="147"/>
      <c r="AC290" s="147"/>
      <c r="AD290" s="147"/>
      <c r="AE290" s="147"/>
      <c r="AF290" s="147"/>
      <c r="AG290" s="147" t="s">
        <v>165</v>
      </c>
      <c r="AH290" s="147">
        <v>0</v>
      </c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outlineLevel="1">
      <c r="A291" s="154"/>
      <c r="B291" s="155"/>
      <c r="C291" s="332"/>
      <c r="D291" s="333"/>
      <c r="E291" s="333"/>
      <c r="F291" s="333"/>
      <c r="G291" s="333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47"/>
      <c r="Z291" s="147"/>
      <c r="AA291" s="147"/>
      <c r="AB291" s="147"/>
      <c r="AC291" s="147"/>
      <c r="AD291" s="147"/>
      <c r="AE291" s="147"/>
      <c r="AF291" s="147"/>
      <c r="AG291" s="147" t="s">
        <v>133</v>
      </c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ht="22.5" outlineLevel="1">
      <c r="A292" s="164">
        <v>40</v>
      </c>
      <c r="B292" s="165" t="s">
        <v>330</v>
      </c>
      <c r="C292" s="174" t="s">
        <v>331</v>
      </c>
      <c r="D292" s="166" t="s">
        <v>183</v>
      </c>
      <c r="E292" s="167">
        <v>20.187999999999999</v>
      </c>
      <c r="F292" s="168">
        <v>0</v>
      </c>
      <c r="G292" s="169">
        <f>ROUND(E292*F292,2)</f>
        <v>0</v>
      </c>
      <c r="H292" s="168">
        <v>172.23</v>
      </c>
      <c r="I292" s="169">
        <f>ROUND(E292*H292,2)</f>
        <v>3476.98</v>
      </c>
      <c r="J292" s="168">
        <v>166.27</v>
      </c>
      <c r="K292" s="169">
        <f>ROUND(E292*J292,2)</f>
        <v>3356.66</v>
      </c>
      <c r="L292" s="169">
        <v>21</v>
      </c>
      <c r="M292" s="169">
        <f>G292*(1+L292/100)</f>
        <v>0</v>
      </c>
      <c r="N292" s="169">
        <v>9.8099999999999993E-3</v>
      </c>
      <c r="O292" s="169">
        <f>ROUND(E292*N292,2)</f>
        <v>0.2</v>
      </c>
      <c r="P292" s="169">
        <v>0</v>
      </c>
      <c r="Q292" s="169">
        <f>ROUND(E292*P292,2)</f>
        <v>0</v>
      </c>
      <c r="R292" s="169" t="s">
        <v>321</v>
      </c>
      <c r="S292" s="169" t="s">
        <v>128</v>
      </c>
      <c r="T292" s="170" t="s">
        <v>185</v>
      </c>
      <c r="U292" s="156">
        <v>0.33500000000000002</v>
      </c>
      <c r="V292" s="156">
        <f>ROUND(E292*U292,2)</f>
        <v>6.76</v>
      </c>
      <c r="W292" s="156"/>
      <c r="X292" s="156" t="s">
        <v>144</v>
      </c>
      <c r="Y292" s="147"/>
      <c r="Z292" s="147"/>
      <c r="AA292" s="147"/>
      <c r="AB292" s="147"/>
      <c r="AC292" s="147"/>
      <c r="AD292" s="147"/>
      <c r="AE292" s="147"/>
      <c r="AF292" s="147"/>
      <c r="AG292" s="147" t="s">
        <v>326</v>
      </c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</row>
    <row r="293" spans="1:60" outlineLevel="1">
      <c r="A293" s="154"/>
      <c r="B293" s="155"/>
      <c r="C293" s="180" t="s">
        <v>192</v>
      </c>
      <c r="D293" s="178"/>
      <c r="E293" s="179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47"/>
      <c r="Z293" s="147"/>
      <c r="AA293" s="147"/>
      <c r="AB293" s="147"/>
      <c r="AC293" s="147"/>
      <c r="AD293" s="147"/>
      <c r="AE293" s="147"/>
      <c r="AF293" s="147"/>
      <c r="AG293" s="147" t="s">
        <v>165</v>
      </c>
      <c r="AH293" s="147">
        <v>0</v>
      </c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60" outlineLevel="1">
      <c r="A294" s="154"/>
      <c r="B294" s="155"/>
      <c r="C294" s="180" t="s">
        <v>327</v>
      </c>
      <c r="D294" s="178"/>
      <c r="E294" s="179">
        <v>20.187999999999999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47"/>
      <c r="Z294" s="147"/>
      <c r="AA294" s="147"/>
      <c r="AB294" s="147"/>
      <c r="AC294" s="147"/>
      <c r="AD294" s="147"/>
      <c r="AE294" s="147"/>
      <c r="AF294" s="147"/>
      <c r="AG294" s="147" t="s">
        <v>165</v>
      </c>
      <c r="AH294" s="147">
        <v>0</v>
      </c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</row>
    <row r="295" spans="1:60" outlineLevel="1">
      <c r="A295" s="154"/>
      <c r="B295" s="155"/>
      <c r="C295" s="332"/>
      <c r="D295" s="333"/>
      <c r="E295" s="333"/>
      <c r="F295" s="333"/>
      <c r="G295" s="333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47"/>
      <c r="Z295" s="147"/>
      <c r="AA295" s="147"/>
      <c r="AB295" s="147"/>
      <c r="AC295" s="147"/>
      <c r="AD295" s="147"/>
      <c r="AE295" s="147"/>
      <c r="AF295" s="147"/>
      <c r="AG295" s="147" t="s">
        <v>133</v>
      </c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ht="22.5" outlineLevel="1">
      <c r="A296" s="164">
        <v>41</v>
      </c>
      <c r="B296" s="165" t="s">
        <v>332</v>
      </c>
      <c r="C296" s="174" t="s">
        <v>333</v>
      </c>
      <c r="D296" s="166" t="s">
        <v>183</v>
      </c>
      <c r="E296" s="167">
        <v>16.903849999999998</v>
      </c>
      <c r="F296" s="168">
        <v>0</v>
      </c>
      <c r="G296" s="169">
        <f>ROUND(E296*F296,2)</f>
        <v>0</v>
      </c>
      <c r="H296" s="168">
        <v>356.5</v>
      </c>
      <c r="I296" s="169">
        <f>ROUND(E296*H296,2)</f>
        <v>6026.22</v>
      </c>
      <c r="J296" s="168">
        <v>0</v>
      </c>
      <c r="K296" s="169">
        <f>ROUND(E296*J296,2)</f>
        <v>0</v>
      </c>
      <c r="L296" s="169">
        <v>21</v>
      </c>
      <c r="M296" s="169">
        <f>G296*(1+L296/100)</f>
        <v>0</v>
      </c>
      <c r="N296" s="169">
        <v>1.4999999999999999E-2</v>
      </c>
      <c r="O296" s="169">
        <f>ROUND(E296*N296,2)</f>
        <v>0.25</v>
      </c>
      <c r="P296" s="169">
        <v>0</v>
      </c>
      <c r="Q296" s="169">
        <f>ROUND(E296*P296,2)</f>
        <v>0</v>
      </c>
      <c r="R296" s="169" t="s">
        <v>218</v>
      </c>
      <c r="S296" s="169" t="s">
        <v>128</v>
      </c>
      <c r="T296" s="170" t="s">
        <v>185</v>
      </c>
      <c r="U296" s="156">
        <v>0</v>
      </c>
      <c r="V296" s="156">
        <f>ROUND(E296*U296,2)</f>
        <v>0</v>
      </c>
      <c r="W296" s="156"/>
      <c r="X296" s="156" t="s">
        <v>219</v>
      </c>
      <c r="Y296" s="147"/>
      <c r="Z296" s="147"/>
      <c r="AA296" s="147"/>
      <c r="AB296" s="147"/>
      <c r="AC296" s="147"/>
      <c r="AD296" s="147"/>
      <c r="AE296" s="147"/>
      <c r="AF296" s="147"/>
      <c r="AG296" s="147" t="s">
        <v>220</v>
      </c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outlineLevel="1">
      <c r="A297" s="154"/>
      <c r="B297" s="155"/>
      <c r="C297" s="180" t="s">
        <v>192</v>
      </c>
      <c r="D297" s="178"/>
      <c r="E297" s="179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47"/>
      <c r="Z297" s="147"/>
      <c r="AA297" s="147"/>
      <c r="AB297" s="147"/>
      <c r="AC297" s="147"/>
      <c r="AD297" s="147"/>
      <c r="AE297" s="147"/>
      <c r="AF297" s="147"/>
      <c r="AG297" s="147" t="s">
        <v>165</v>
      </c>
      <c r="AH297" s="147">
        <v>0</v>
      </c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</row>
    <row r="298" spans="1:60" outlineLevel="1">
      <c r="A298" s="154"/>
      <c r="B298" s="155"/>
      <c r="C298" s="180" t="s">
        <v>334</v>
      </c>
      <c r="D298" s="178"/>
      <c r="E298" s="179">
        <v>4.1457499999999996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47"/>
      <c r="Z298" s="147"/>
      <c r="AA298" s="147"/>
      <c r="AB298" s="147"/>
      <c r="AC298" s="147"/>
      <c r="AD298" s="147"/>
      <c r="AE298" s="147"/>
      <c r="AF298" s="147"/>
      <c r="AG298" s="147" t="s">
        <v>165</v>
      </c>
      <c r="AH298" s="147">
        <v>0</v>
      </c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</row>
    <row r="299" spans="1:60" outlineLevel="1">
      <c r="A299" s="154"/>
      <c r="B299" s="155"/>
      <c r="C299" s="180" t="s">
        <v>192</v>
      </c>
      <c r="D299" s="178"/>
      <c r="E299" s="179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47"/>
      <c r="Z299" s="147"/>
      <c r="AA299" s="147"/>
      <c r="AB299" s="147"/>
      <c r="AC299" s="147"/>
      <c r="AD299" s="147"/>
      <c r="AE299" s="147"/>
      <c r="AF299" s="147"/>
      <c r="AG299" s="147" t="s">
        <v>165</v>
      </c>
      <c r="AH299" s="147">
        <v>0</v>
      </c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outlineLevel="1">
      <c r="A300" s="154"/>
      <c r="B300" s="155"/>
      <c r="C300" s="180" t="s">
        <v>335</v>
      </c>
      <c r="D300" s="178"/>
      <c r="E300" s="179">
        <v>11.6081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47"/>
      <c r="Z300" s="147"/>
      <c r="AA300" s="147"/>
      <c r="AB300" s="147"/>
      <c r="AC300" s="147"/>
      <c r="AD300" s="147"/>
      <c r="AE300" s="147"/>
      <c r="AF300" s="147"/>
      <c r="AG300" s="147" t="s">
        <v>165</v>
      </c>
      <c r="AH300" s="147">
        <v>0</v>
      </c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outlineLevel="1">
      <c r="A301" s="154"/>
      <c r="B301" s="155"/>
      <c r="C301" s="180" t="s">
        <v>328</v>
      </c>
      <c r="D301" s="178"/>
      <c r="E301" s="179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47"/>
      <c r="Z301" s="147"/>
      <c r="AA301" s="147"/>
      <c r="AB301" s="147"/>
      <c r="AC301" s="147"/>
      <c r="AD301" s="147"/>
      <c r="AE301" s="147"/>
      <c r="AF301" s="147"/>
      <c r="AG301" s="147" t="s">
        <v>165</v>
      </c>
      <c r="AH301" s="147">
        <v>0</v>
      </c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</row>
    <row r="302" spans="1:60" outlineLevel="1">
      <c r="A302" s="154"/>
      <c r="B302" s="155"/>
      <c r="C302" s="180" t="s">
        <v>336</v>
      </c>
      <c r="D302" s="178"/>
      <c r="E302" s="179">
        <v>1.1499999999999999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47"/>
      <c r="Z302" s="147"/>
      <c r="AA302" s="147"/>
      <c r="AB302" s="147"/>
      <c r="AC302" s="147"/>
      <c r="AD302" s="147"/>
      <c r="AE302" s="147"/>
      <c r="AF302" s="147"/>
      <c r="AG302" s="147" t="s">
        <v>165</v>
      </c>
      <c r="AH302" s="147">
        <v>0</v>
      </c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outlineLevel="1">
      <c r="A303" s="154"/>
      <c r="B303" s="155"/>
      <c r="C303" s="332"/>
      <c r="D303" s="333"/>
      <c r="E303" s="333"/>
      <c r="F303" s="333"/>
      <c r="G303" s="333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47"/>
      <c r="Z303" s="147"/>
      <c r="AA303" s="147"/>
      <c r="AB303" s="147"/>
      <c r="AC303" s="147"/>
      <c r="AD303" s="147"/>
      <c r="AE303" s="147"/>
      <c r="AF303" s="147"/>
      <c r="AG303" s="147" t="s">
        <v>133</v>
      </c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</row>
    <row r="304" spans="1:60" outlineLevel="1">
      <c r="A304" s="164">
        <v>42</v>
      </c>
      <c r="B304" s="165" t="s">
        <v>337</v>
      </c>
      <c r="C304" s="174" t="s">
        <v>338</v>
      </c>
      <c r="D304" s="166" t="s">
        <v>0</v>
      </c>
      <c r="E304" s="315">
        <v>0</v>
      </c>
      <c r="F304" s="168">
        <v>0</v>
      </c>
      <c r="G304" s="169">
        <f>ROUND(E304*F304,2)</f>
        <v>0</v>
      </c>
      <c r="H304" s="168">
        <v>0</v>
      </c>
      <c r="I304" s="169">
        <f>ROUND(E304*H304,2)</f>
        <v>0</v>
      </c>
      <c r="J304" s="168">
        <v>7.2</v>
      </c>
      <c r="K304" s="169">
        <f>ROUND(E304*J304,2)</f>
        <v>0</v>
      </c>
      <c r="L304" s="169">
        <v>21</v>
      </c>
      <c r="M304" s="169">
        <f>G304*(1+L304/100)</f>
        <v>0</v>
      </c>
      <c r="N304" s="169">
        <v>0</v>
      </c>
      <c r="O304" s="169">
        <f>ROUND(E304*N304,2)</f>
        <v>0</v>
      </c>
      <c r="P304" s="169">
        <v>0</v>
      </c>
      <c r="Q304" s="169">
        <f>ROUND(E304*P304,2)</f>
        <v>0</v>
      </c>
      <c r="R304" s="169" t="s">
        <v>321</v>
      </c>
      <c r="S304" s="169" t="s">
        <v>128</v>
      </c>
      <c r="T304" s="170" t="s">
        <v>185</v>
      </c>
      <c r="U304" s="156">
        <v>0</v>
      </c>
      <c r="V304" s="156">
        <f>ROUND(E304*U304,2)</f>
        <v>0</v>
      </c>
      <c r="W304" s="156"/>
      <c r="X304" s="156" t="s">
        <v>269</v>
      </c>
      <c r="Y304" s="147"/>
      <c r="Z304" s="147"/>
      <c r="AA304" s="147"/>
      <c r="AB304" s="147"/>
      <c r="AC304" s="147"/>
      <c r="AD304" s="147"/>
      <c r="AE304" s="147"/>
      <c r="AF304" s="147"/>
      <c r="AG304" s="147" t="s">
        <v>270</v>
      </c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outlineLevel="1">
      <c r="A305" s="154"/>
      <c r="B305" s="155"/>
      <c r="C305" s="345" t="s">
        <v>305</v>
      </c>
      <c r="D305" s="346"/>
      <c r="E305" s="346"/>
      <c r="F305" s="346"/>
      <c r="G305" s="34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47"/>
      <c r="Z305" s="147"/>
      <c r="AA305" s="147"/>
      <c r="AB305" s="147"/>
      <c r="AC305" s="147"/>
      <c r="AD305" s="147"/>
      <c r="AE305" s="147"/>
      <c r="AF305" s="147"/>
      <c r="AG305" s="147" t="s">
        <v>187</v>
      </c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outlineLevel="1">
      <c r="A306" s="154"/>
      <c r="B306" s="155"/>
      <c r="C306" s="332"/>
      <c r="D306" s="333"/>
      <c r="E306" s="333"/>
      <c r="F306" s="333"/>
      <c r="G306" s="333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47"/>
      <c r="Z306" s="147"/>
      <c r="AA306" s="147"/>
      <c r="AB306" s="147"/>
      <c r="AC306" s="147"/>
      <c r="AD306" s="147"/>
      <c r="AE306" s="147"/>
      <c r="AF306" s="147"/>
      <c r="AG306" s="147" t="s">
        <v>133</v>
      </c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>
      <c r="A307" s="158" t="s">
        <v>123</v>
      </c>
      <c r="B307" s="159" t="s">
        <v>84</v>
      </c>
      <c r="C307" s="173" t="s">
        <v>85</v>
      </c>
      <c r="D307" s="160"/>
      <c r="E307" s="161"/>
      <c r="F307" s="162"/>
      <c r="G307" s="162">
        <f>SUMIF(AG308:AG322,"&lt;&gt;NOR",G308:G322)</f>
        <v>0</v>
      </c>
      <c r="H307" s="162"/>
      <c r="I307" s="162">
        <f>SUM(I308:I322)</f>
        <v>0</v>
      </c>
      <c r="J307" s="162"/>
      <c r="K307" s="162">
        <f>SUM(K308:K322)</f>
        <v>106424.81</v>
      </c>
      <c r="L307" s="162"/>
      <c r="M307" s="162">
        <f>SUM(M308:M322)</f>
        <v>0</v>
      </c>
      <c r="N307" s="162"/>
      <c r="O307" s="162">
        <f>SUM(O308:O322)</f>
        <v>0</v>
      </c>
      <c r="P307" s="162"/>
      <c r="Q307" s="162">
        <f>SUM(Q308:Q322)</f>
        <v>0</v>
      </c>
      <c r="R307" s="162"/>
      <c r="S307" s="162"/>
      <c r="T307" s="163"/>
      <c r="U307" s="157"/>
      <c r="V307" s="157">
        <f>SUM(V308:V322)</f>
        <v>0</v>
      </c>
      <c r="W307" s="157"/>
      <c r="X307" s="157"/>
      <c r="AG307" t="s">
        <v>124</v>
      </c>
    </row>
    <row r="308" spans="1:60" ht="22.5" outlineLevel="1">
      <c r="A308" s="164">
        <v>43</v>
      </c>
      <c r="B308" s="165" t="s">
        <v>339</v>
      </c>
      <c r="C308" s="174" t="s">
        <v>340</v>
      </c>
      <c r="D308" s="166" t="s">
        <v>341</v>
      </c>
      <c r="E308" s="167">
        <v>36</v>
      </c>
      <c r="F308" s="168">
        <v>0</v>
      </c>
      <c r="G308" s="169">
        <f>ROUND(E308*F308,2)</f>
        <v>0</v>
      </c>
      <c r="H308" s="168">
        <v>0</v>
      </c>
      <c r="I308" s="169">
        <f>ROUND(E308*H308,2)</f>
        <v>0</v>
      </c>
      <c r="J308" s="168">
        <v>615.89</v>
      </c>
      <c r="K308" s="169">
        <f>ROUND(E308*J308,2)</f>
        <v>22172.04</v>
      </c>
      <c r="L308" s="169">
        <v>21</v>
      </c>
      <c r="M308" s="169">
        <f>G308*(1+L308/100)</f>
        <v>0</v>
      </c>
      <c r="N308" s="169">
        <v>0</v>
      </c>
      <c r="O308" s="169">
        <f>ROUND(E308*N308,2)</f>
        <v>0</v>
      </c>
      <c r="P308" s="169">
        <v>0</v>
      </c>
      <c r="Q308" s="169">
        <f>ROUND(E308*P308,2)</f>
        <v>0</v>
      </c>
      <c r="R308" s="169"/>
      <c r="S308" s="169" t="s">
        <v>143</v>
      </c>
      <c r="T308" s="170" t="s">
        <v>129</v>
      </c>
      <c r="U308" s="156">
        <v>0</v>
      </c>
      <c r="V308" s="156">
        <f>ROUND(E308*U308,2)</f>
        <v>0</v>
      </c>
      <c r="W308" s="156"/>
      <c r="X308" s="156" t="s">
        <v>144</v>
      </c>
      <c r="Y308" s="147"/>
      <c r="Z308" s="147"/>
      <c r="AA308" s="147"/>
      <c r="AB308" s="147"/>
      <c r="AC308" s="147"/>
      <c r="AD308" s="147"/>
      <c r="AE308" s="147"/>
      <c r="AF308" s="147"/>
      <c r="AG308" s="147" t="s">
        <v>145</v>
      </c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outlineLevel="1">
      <c r="A309" s="154"/>
      <c r="B309" s="155"/>
      <c r="C309" s="336"/>
      <c r="D309" s="337"/>
      <c r="E309" s="337"/>
      <c r="F309" s="337"/>
      <c r="G309" s="33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47"/>
      <c r="Z309" s="147"/>
      <c r="AA309" s="147"/>
      <c r="AB309" s="147"/>
      <c r="AC309" s="147"/>
      <c r="AD309" s="147"/>
      <c r="AE309" s="147"/>
      <c r="AF309" s="147"/>
      <c r="AG309" s="147" t="s">
        <v>133</v>
      </c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ht="22.5" outlineLevel="1">
      <c r="A310" s="164">
        <v>44</v>
      </c>
      <c r="B310" s="165" t="s">
        <v>342</v>
      </c>
      <c r="C310" s="174" t="s">
        <v>343</v>
      </c>
      <c r="D310" s="166" t="s">
        <v>341</v>
      </c>
      <c r="E310" s="167">
        <v>41.5</v>
      </c>
      <c r="F310" s="168">
        <v>0</v>
      </c>
      <c r="G310" s="169">
        <f>ROUND(E310*F310,2)</f>
        <v>0</v>
      </c>
      <c r="H310" s="168">
        <v>0</v>
      </c>
      <c r="I310" s="169">
        <f>ROUND(E310*H310,2)</f>
        <v>0</v>
      </c>
      <c r="J310" s="168">
        <v>888.98</v>
      </c>
      <c r="K310" s="169">
        <f>ROUND(E310*J310,2)</f>
        <v>36892.67</v>
      </c>
      <c r="L310" s="169">
        <v>21</v>
      </c>
      <c r="M310" s="169">
        <f>G310*(1+L310/100)</f>
        <v>0</v>
      </c>
      <c r="N310" s="169">
        <v>0</v>
      </c>
      <c r="O310" s="169">
        <f>ROUND(E310*N310,2)</f>
        <v>0</v>
      </c>
      <c r="P310" s="169">
        <v>0</v>
      </c>
      <c r="Q310" s="169">
        <f>ROUND(E310*P310,2)</f>
        <v>0</v>
      </c>
      <c r="R310" s="169"/>
      <c r="S310" s="169" t="s">
        <v>143</v>
      </c>
      <c r="T310" s="170" t="s">
        <v>129</v>
      </c>
      <c r="U310" s="156">
        <v>0</v>
      </c>
      <c r="V310" s="156">
        <f>ROUND(E310*U310,2)</f>
        <v>0</v>
      </c>
      <c r="W310" s="156"/>
      <c r="X310" s="156" t="s">
        <v>144</v>
      </c>
      <c r="Y310" s="147"/>
      <c r="Z310" s="147"/>
      <c r="AA310" s="147"/>
      <c r="AB310" s="147"/>
      <c r="AC310" s="147"/>
      <c r="AD310" s="147"/>
      <c r="AE310" s="147"/>
      <c r="AF310" s="147"/>
      <c r="AG310" s="147" t="s">
        <v>145</v>
      </c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outlineLevel="1">
      <c r="A311" s="154"/>
      <c r="B311" s="155"/>
      <c r="C311" s="336"/>
      <c r="D311" s="337"/>
      <c r="E311" s="337"/>
      <c r="F311" s="337"/>
      <c r="G311" s="33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47"/>
      <c r="Z311" s="147"/>
      <c r="AA311" s="147"/>
      <c r="AB311" s="147"/>
      <c r="AC311" s="147"/>
      <c r="AD311" s="147"/>
      <c r="AE311" s="147"/>
      <c r="AF311" s="147"/>
      <c r="AG311" s="147" t="s">
        <v>133</v>
      </c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ht="22.5" outlineLevel="1">
      <c r="A312" s="164">
        <v>45</v>
      </c>
      <c r="B312" s="165" t="s">
        <v>344</v>
      </c>
      <c r="C312" s="174" t="s">
        <v>345</v>
      </c>
      <c r="D312" s="166" t="s">
        <v>341</v>
      </c>
      <c r="E312" s="167">
        <v>4.9000000000000004</v>
      </c>
      <c r="F312" s="168">
        <v>0</v>
      </c>
      <c r="G312" s="169">
        <f>ROUND(E312*F312,2)</f>
        <v>0</v>
      </c>
      <c r="H312" s="168">
        <v>0</v>
      </c>
      <c r="I312" s="169">
        <f>ROUND(E312*H312,2)</f>
        <v>0</v>
      </c>
      <c r="J312" s="168">
        <v>819.17</v>
      </c>
      <c r="K312" s="169">
        <f>ROUND(E312*J312,2)</f>
        <v>4013.93</v>
      </c>
      <c r="L312" s="169">
        <v>21</v>
      </c>
      <c r="M312" s="169">
        <f>G312*(1+L312/100)</f>
        <v>0</v>
      </c>
      <c r="N312" s="169">
        <v>0</v>
      </c>
      <c r="O312" s="169">
        <f>ROUND(E312*N312,2)</f>
        <v>0</v>
      </c>
      <c r="P312" s="169">
        <v>0</v>
      </c>
      <c r="Q312" s="169">
        <f>ROUND(E312*P312,2)</f>
        <v>0</v>
      </c>
      <c r="R312" s="169"/>
      <c r="S312" s="169" t="s">
        <v>143</v>
      </c>
      <c r="T312" s="170" t="s">
        <v>129</v>
      </c>
      <c r="U312" s="156">
        <v>0</v>
      </c>
      <c r="V312" s="156">
        <f>ROUND(E312*U312,2)</f>
        <v>0</v>
      </c>
      <c r="W312" s="156"/>
      <c r="X312" s="156" t="s">
        <v>144</v>
      </c>
      <c r="Y312" s="147"/>
      <c r="Z312" s="147"/>
      <c r="AA312" s="147"/>
      <c r="AB312" s="147"/>
      <c r="AC312" s="147"/>
      <c r="AD312" s="147"/>
      <c r="AE312" s="147"/>
      <c r="AF312" s="147"/>
      <c r="AG312" s="147" t="s">
        <v>145</v>
      </c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60" outlineLevel="1">
      <c r="A313" s="154"/>
      <c r="B313" s="155"/>
      <c r="C313" s="336"/>
      <c r="D313" s="337"/>
      <c r="E313" s="337"/>
      <c r="F313" s="337"/>
      <c r="G313" s="33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47"/>
      <c r="Z313" s="147"/>
      <c r="AA313" s="147"/>
      <c r="AB313" s="147"/>
      <c r="AC313" s="147"/>
      <c r="AD313" s="147"/>
      <c r="AE313" s="147"/>
      <c r="AF313" s="147"/>
      <c r="AG313" s="147" t="s">
        <v>133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</row>
    <row r="314" spans="1:60" ht="22.5" outlineLevel="1">
      <c r="A314" s="164">
        <v>46</v>
      </c>
      <c r="B314" s="165" t="s">
        <v>346</v>
      </c>
      <c r="C314" s="174" t="s">
        <v>347</v>
      </c>
      <c r="D314" s="166" t="s">
        <v>341</v>
      </c>
      <c r="E314" s="167">
        <v>36</v>
      </c>
      <c r="F314" s="168">
        <v>0</v>
      </c>
      <c r="G314" s="169">
        <f>ROUND(E314*F314,2)</f>
        <v>0</v>
      </c>
      <c r="H314" s="168">
        <v>0</v>
      </c>
      <c r="I314" s="169">
        <f>ROUND(E314*H314,2)</f>
        <v>0</v>
      </c>
      <c r="J314" s="168">
        <v>508.6</v>
      </c>
      <c r="K314" s="169">
        <f>ROUND(E314*J314,2)</f>
        <v>18309.599999999999</v>
      </c>
      <c r="L314" s="169">
        <v>21</v>
      </c>
      <c r="M314" s="169">
        <f>G314*(1+L314/100)</f>
        <v>0</v>
      </c>
      <c r="N314" s="169">
        <v>0</v>
      </c>
      <c r="O314" s="169">
        <f>ROUND(E314*N314,2)</f>
        <v>0</v>
      </c>
      <c r="P314" s="169">
        <v>0</v>
      </c>
      <c r="Q314" s="169">
        <f>ROUND(E314*P314,2)</f>
        <v>0</v>
      </c>
      <c r="R314" s="169"/>
      <c r="S314" s="169" t="s">
        <v>143</v>
      </c>
      <c r="T314" s="170" t="s">
        <v>129</v>
      </c>
      <c r="U314" s="156">
        <v>0</v>
      </c>
      <c r="V314" s="156">
        <f>ROUND(E314*U314,2)</f>
        <v>0</v>
      </c>
      <c r="W314" s="156"/>
      <c r="X314" s="156" t="s">
        <v>144</v>
      </c>
      <c r="Y314" s="147"/>
      <c r="Z314" s="147"/>
      <c r="AA314" s="147"/>
      <c r="AB314" s="147"/>
      <c r="AC314" s="147"/>
      <c r="AD314" s="147"/>
      <c r="AE314" s="147"/>
      <c r="AF314" s="147"/>
      <c r="AG314" s="147" t="s">
        <v>145</v>
      </c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outlineLevel="1">
      <c r="A315" s="154"/>
      <c r="B315" s="155"/>
      <c r="C315" s="336"/>
      <c r="D315" s="337"/>
      <c r="E315" s="337"/>
      <c r="F315" s="337"/>
      <c r="G315" s="33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47"/>
      <c r="Z315" s="147"/>
      <c r="AA315" s="147"/>
      <c r="AB315" s="147"/>
      <c r="AC315" s="147"/>
      <c r="AD315" s="147"/>
      <c r="AE315" s="147"/>
      <c r="AF315" s="147"/>
      <c r="AG315" s="147" t="s">
        <v>133</v>
      </c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60" ht="22.5" outlineLevel="1">
      <c r="A316" s="164">
        <v>47</v>
      </c>
      <c r="B316" s="165" t="s">
        <v>348</v>
      </c>
      <c r="C316" s="174" t="s">
        <v>349</v>
      </c>
      <c r="D316" s="166" t="s">
        <v>341</v>
      </c>
      <c r="E316" s="167">
        <v>36</v>
      </c>
      <c r="F316" s="168">
        <v>0</v>
      </c>
      <c r="G316" s="169">
        <f>ROUND(E316*F316,2)</f>
        <v>0</v>
      </c>
      <c r="H316" s="168">
        <v>0</v>
      </c>
      <c r="I316" s="169">
        <f>ROUND(E316*H316,2)</f>
        <v>0</v>
      </c>
      <c r="J316" s="168">
        <v>508.89</v>
      </c>
      <c r="K316" s="169">
        <f>ROUND(E316*J316,2)</f>
        <v>18320.04</v>
      </c>
      <c r="L316" s="169">
        <v>21</v>
      </c>
      <c r="M316" s="169">
        <f>G316*(1+L316/100)</f>
        <v>0</v>
      </c>
      <c r="N316" s="169">
        <v>0</v>
      </c>
      <c r="O316" s="169">
        <f>ROUND(E316*N316,2)</f>
        <v>0</v>
      </c>
      <c r="P316" s="169">
        <v>0</v>
      </c>
      <c r="Q316" s="169">
        <f>ROUND(E316*P316,2)</f>
        <v>0</v>
      </c>
      <c r="R316" s="169"/>
      <c r="S316" s="169" t="s">
        <v>143</v>
      </c>
      <c r="T316" s="170" t="s">
        <v>129</v>
      </c>
      <c r="U316" s="156">
        <v>0</v>
      </c>
      <c r="V316" s="156">
        <f>ROUND(E316*U316,2)</f>
        <v>0</v>
      </c>
      <c r="W316" s="156"/>
      <c r="X316" s="156" t="s">
        <v>144</v>
      </c>
      <c r="Y316" s="147"/>
      <c r="Z316" s="147"/>
      <c r="AA316" s="147"/>
      <c r="AB316" s="147"/>
      <c r="AC316" s="147"/>
      <c r="AD316" s="147"/>
      <c r="AE316" s="147"/>
      <c r="AF316" s="147"/>
      <c r="AG316" s="147" t="s">
        <v>145</v>
      </c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</row>
    <row r="317" spans="1:60" outlineLevel="1">
      <c r="A317" s="154"/>
      <c r="B317" s="155"/>
      <c r="C317" s="336"/>
      <c r="D317" s="337"/>
      <c r="E317" s="337"/>
      <c r="F317" s="337"/>
      <c r="G317" s="33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47"/>
      <c r="Z317" s="147"/>
      <c r="AA317" s="147"/>
      <c r="AB317" s="147"/>
      <c r="AC317" s="147"/>
      <c r="AD317" s="147"/>
      <c r="AE317" s="147"/>
      <c r="AF317" s="147"/>
      <c r="AG317" s="147" t="s">
        <v>133</v>
      </c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</row>
    <row r="318" spans="1:60" ht="22.5" outlineLevel="1">
      <c r="A318" s="164">
        <v>48</v>
      </c>
      <c r="B318" s="165" t="s">
        <v>350</v>
      </c>
      <c r="C318" s="174" t="s">
        <v>351</v>
      </c>
      <c r="D318" s="166" t="s">
        <v>341</v>
      </c>
      <c r="E318" s="167">
        <v>8.5</v>
      </c>
      <c r="F318" s="168">
        <v>0</v>
      </c>
      <c r="G318" s="169">
        <f>ROUND(E318*F318,2)</f>
        <v>0</v>
      </c>
      <c r="H318" s="168">
        <v>0</v>
      </c>
      <c r="I318" s="169">
        <f>ROUND(E318*H318,2)</f>
        <v>0</v>
      </c>
      <c r="J318" s="168">
        <v>790.18</v>
      </c>
      <c r="K318" s="169">
        <f>ROUND(E318*J318,2)</f>
        <v>6716.53</v>
      </c>
      <c r="L318" s="169">
        <v>21</v>
      </c>
      <c r="M318" s="169">
        <f>G318*(1+L318/100)</f>
        <v>0</v>
      </c>
      <c r="N318" s="169">
        <v>0</v>
      </c>
      <c r="O318" s="169">
        <f>ROUND(E318*N318,2)</f>
        <v>0</v>
      </c>
      <c r="P318" s="169">
        <v>0</v>
      </c>
      <c r="Q318" s="169">
        <f>ROUND(E318*P318,2)</f>
        <v>0</v>
      </c>
      <c r="R318" s="169"/>
      <c r="S318" s="169" t="s">
        <v>143</v>
      </c>
      <c r="T318" s="170" t="s">
        <v>129</v>
      </c>
      <c r="U318" s="156">
        <v>0</v>
      </c>
      <c r="V318" s="156">
        <f>ROUND(E318*U318,2)</f>
        <v>0</v>
      </c>
      <c r="W318" s="156"/>
      <c r="X318" s="156" t="s">
        <v>144</v>
      </c>
      <c r="Y318" s="147"/>
      <c r="Z318" s="147"/>
      <c r="AA318" s="147"/>
      <c r="AB318" s="147"/>
      <c r="AC318" s="147"/>
      <c r="AD318" s="147"/>
      <c r="AE318" s="147"/>
      <c r="AF318" s="147"/>
      <c r="AG318" s="147" t="s">
        <v>145</v>
      </c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</row>
    <row r="319" spans="1:60" outlineLevel="1">
      <c r="A319" s="154"/>
      <c r="B319" s="155"/>
      <c r="C319" s="336"/>
      <c r="D319" s="337"/>
      <c r="E319" s="337"/>
      <c r="F319" s="337"/>
      <c r="G319" s="33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47"/>
      <c r="Z319" s="147"/>
      <c r="AA319" s="147"/>
      <c r="AB319" s="147"/>
      <c r="AC319" s="147"/>
      <c r="AD319" s="147"/>
      <c r="AE319" s="147"/>
      <c r="AF319" s="147"/>
      <c r="AG319" s="147" t="s">
        <v>133</v>
      </c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</row>
    <row r="320" spans="1:60" outlineLevel="1">
      <c r="A320" s="164">
        <v>49</v>
      </c>
      <c r="B320" s="165" t="s">
        <v>352</v>
      </c>
      <c r="C320" s="174" t="s">
        <v>353</v>
      </c>
      <c r="D320" s="166" t="s">
        <v>0</v>
      </c>
      <c r="E320" s="315">
        <v>0</v>
      </c>
      <c r="F320" s="168">
        <v>0</v>
      </c>
      <c r="G320" s="169">
        <f>ROUND(E320*F320,2)</f>
        <v>0</v>
      </c>
      <c r="H320" s="168">
        <v>0</v>
      </c>
      <c r="I320" s="169">
        <f>ROUND(E320*H320,2)</f>
        <v>0</v>
      </c>
      <c r="J320" s="168">
        <v>2.0499999999999998</v>
      </c>
      <c r="K320" s="169">
        <f>ROUND(E320*J320,2)</f>
        <v>0</v>
      </c>
      <c r="L320" s="169">
        <v>21</v>
      </c>
      <c r="M320" s="169">
        <f>G320*(1+L320/100)</f>
        <v>0</v>
      </c>
      <c r="N320" s="169">
        <v>0</v>
      </c>
      <c r="O320" s="169">
        <f>ROUND(E320*N320,2)</f>
        <v>0</v>
      </c>
      <c r="P320" s="169">
        <v>0</v>
      </c>
      <c r="Q320" s="169">
        <f>ROUND(E320*P320,2)</f>
        <v>0</v>
      </c>
      <c r="R320" s="169" t="s">
        <v>354</v>
      </c>
      <c r="S320" s="169" t="s">
        <v>128</v>
      </c>
      <c r="T320" s="170" t="s">
        <v>185</v>
      </c>
      <c r="U320" s="156">
        <v>0</v>
      </c>
      <c r="V320" s="156">
        <f>ROUND(E320*U320,2)</f>
        <v>0</v>
      </c>
      <c r="W320" s="156"/>
      <c r="X320" s="156" t="s">
        <v>269</v>
      </c>
      <c r="Y320" s="147"/>
      <c r="Z320" s="147"/>
      <c r="AA320" s="147"/>
      <c r="AB320" s="147"/>
      <c r="AC320" s="147"/>
      <c r="AD320" s="147"/>
      <c r="AE320" s="147"/>
      <c r="AF320" s="147"/>
      <c r="AG320" s="147" t="s">
        <v>270</v>
      </c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</row>
    <row r="321" spans="1:60" outlineLevel="1">
      <c r="A321" s="154"/>
      <c r="B321" s="155"/>
      <c r="C321" s="345" t="s">
        <v>305</v>
      </c>
      <c r="D321" s="346"/>
      <c r="E321" s="346"/>
      <c r="F321" s="346"/>
      <c r="G321" s="34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47"/>
      <c r="Z321" s="147"/>
      <c r="AA321" s="147"/>
      <c r="AB321" s="147"/>
      <c r="AC321" s="147"/>
      <c r="AD321" s="147"/>
      <c r="AE321" s="147"/>
      <c r="AF321" s="147"/>
      <c r="AG321" s="147" t="s">
        <v>187</v>
      </c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</row>
    <row r="322" spans="1:60" outlineLevel="1">
      <c r="A322" s="154"/>
      <c r="B322" s="155"/>
      <c r="C322" s="332"/>
      <c r="D322" s="333"/>
      <c r="E322" s="333"/>
      <c r="F322" s="333"/>
      <c r="G322" s="333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47"/>
      <c r="Z322" s="147"/>
      <c r="AA322" s="147"/>
      <c r="AB322" s="147"/>
      <c r="AC322" s="147"/>
      <c r="AD322" s="147"/>
      <c r="AE322" s="147"/>
      <c r="AF322" s="147"/>
      <c r="AG322" s="147" t="s">
        <v>133</v>
      </c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</row>
    <row r="323" spans="1:60">
      <c r="A323" s="158" t="s">
        <v>123</v>
      </c>
      <c r="B323" s="159" t="s">
        <v>86</v>
      </c>
      <c r="C323" s="173" t="s">
        <v>87</v>
      </c>
      <c r="D323" s="160"/>
      <c r="E323" s="161"/>
      <c r="F323" s="162"/>
      <c r="G323" s="162">
        <f>SUMIF(AG324:AG334,"&lt;&gt;NOR",G324:G334)</f>
        <v>0</v>
      </c>
      <c r="H323" s="162"/>
      <c r="I323" s="162">
        <f>SUM(I324:I334)</f>
        <v>0</v>
      </c>
      <c r="J323" s="162"/>
      <c r="K323" s="162">
        <f>SUM(K324:K334)</f>
        <v>119377.23000000001</v>
      </c>
      <c r="L323" s="162"/>
      <c r="M323" s="162">
        <f>SUM(M324:M334)</f>
        <v>0</v>
      </c>
      <c r="N323" s="162"/>
      <c r="O323" s="162">
        <f>SUM(O324:O334)</f>
        <v>0</v>
      </c>
      <c r="P323" s="162"/>
      <c r="Q323" s="162">
        <f>SUM(Q324:Q334)</f>
        <v>0</v>
      </c>
      <c r="R323" s="162"/>
      <c r="S323" s="162"/>
      <c r="T323" s="163"/>
      <c r="U323" s="157"/>
      <c r="V323" s="157">
        <f>SUM(V324:V334)</f>
        <v>0</v>
      </c>
      <c r="W323" s="157"/>
      <c r="X323" s="157"/>
      <c r="AG323" t="s">
        <v>124</v>
      </c>
    </row>
    <row r="324" spans="1:60" ht="22.5" outlineLevel="1">
      <c r="A324" s="164">
        <v>50</v>
      </c>
      <c r="B324" s="165" t="s">
        <v>355</v>
      </c>
      <c r="C324" s="174" t="s">
        <v>356</v>
      </c>
      <c r="D324" s="166" t="s">
        <v>230</v>
      </c>
      <c r="E324" s="167">
        <v>24</v>
      </c>
      <c r="F324" s="168">
        <v>0</v>
      </c>
      <c r="G324" s="169">
        <f>ROUND(E324*F324,2)</f>
        <v>0</v>
      </c>
      <c r="H324" s="168">
        <v>0</v>
      </c>
      <c r="I324" s="169">
        <f>ROUND(E324*H324,2)</f>
        <v>0</v>
      </c>
      <c r="J324" s="168">
        <v>850</v>
      </c>
      <c r="K324" s="169">
        <f>ROUND(E324*J324,2)</f>
        <v>20400</v>
      </c>
      <c r="L324" s="169">
        <v>21</v>
      </c>
      <c r="M324" s="169">
        <f>G324*(1+L324/100)</f>
        <v>0</v>
      </c>
      <c r="N324" s="169">
        <v>0</v>
      </c>
      <c r="O324" s="169">
        <f>ROUND(E324*N324,2)</f>
        <v>0</v>
      </c>
      <c r="P324" s="169">
        <v>0</v>
      </c>
      <c r="Q324" s="169">
        <f>ROUND(E324*P324,2)</f>
        <v>0</v>
      </c>
      <c r="R324" s="169"/>
      <c r="S324" s="169" t="s">
        <v>143</v>
      </c>
      <c r="T324" s="170" t="s">
        <v>129</v>
      </c>
      <c r="U324" s="156">
        <v>0</v>
      </c>
      <c r="V324" s="156">
        <f>ROUND(E324*U324,2)</f>
        <v>0</v>
      </c>
      <c r="W324" s="156"/>
      <c r="X324" s="156" t="s">
        <v>144</v>
      </c>
      <c r="Y324" s="147"/>
      <c r="Z324" s="147"/>
      <c r="AA324" s="147"/>
      <c r="AB324" s="147"/>
      <c r="AC324" s="147"/>
      <c r="AD324" s="147"/>
      <c r="AE324" s="147"/>
      <c r="AF324" s="147"/>
      <c r="AG324" s="147" t="s">
        <v>145</v>
      </c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</row>
    <row r="325" spans="1:60" outlineLevel="1">
      <c r="A325" s="154"/>
      <c r="B325" s="155"/>
      <c r="C325" s="336"/>
      <c r="D325" s="337"/>
      <c r="E325" s="337"/>
      <c r="F325" s="337"/>
      <c r="G325" s="33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47"/>
      <c r="Z325" s="147"/>
      <c r="AA325" s="147"/>
      <c r="AB325" s="147"/>
      <c r="AC325" s="147"/>
      <c r="AD325" s="147"/>
      <c r="AE325" s="147"/>
      <c r="AF325" s="147"/>
      <c r="AG325" s="147" t="s">
        <v>133</v>
      </c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</row>
    <row r="326" spans="1:60" ht="22.5" outlineLevel="1">
      <c r="A326" s="164">
        <v>51</v>
      </c>
      <c r="B326" s="165" t="s">
        <v>357</v>
      </c>
      <c r="C326" s="174" t="s">
        <v>358</v>
      </c>
      <c r="D326" s="166" t="s">
        <v>359</v>
      </c>
      <c r="E326" s="167">
        <v>135.81</v>
      </c>
      <c r="F326" s="168">
        <v>0</v>
      </c>
      <c r="G326" s="169">
        <f>ROUND(E326*F326,2)</f>
        <v>0</v>
      </c>
      <c r="H326" s="168">
        <v>0</v>
      </c>
      <c r="I326" s="169">
        <f>ROUND(E326*H326,2)</f>
        <v>0</v>
      </c>
      <c r="J326" s="168">
        <v>250</v>
      </c>
      <c r="K326" s="169">
        <f>ROUND(E326*J326,2)</f>
        <v>33952.5</v>
      </c>
      <c r="L326" s="169">
        <v>21</v>
      </c>
      <c r="M326" s="169">
        <f>G326*(1+L326/100)</f>
        <v>0</v>
      </c>
      <c r="N326" s="169">
        <v>0</v>
      </c>
      <c r="O326" s="169">
        <f>ROUND(E326*N326,2)</f>
        <v>0</v>
      </c>
      <c r="P326" s="169">
        <v>0</v>
      </c>
      <c r="Q326" s="169">
        <f>ROUND(E326*P326,2)</f>
        <v>0</v>
      </c>
      <c r="R326" s="169"/>
      <c r="S326" s="169" t="s">
        <v>143</v>
      </c>
      <c r="T326" s="170" t="s">
        <v>129</v>
      </c>
      <c r="U326" s="156">
        <v>0</v>
      </c>
      <c r="V326" s="156">
        <f>ROUND(E326*U326,2)</f>
        <v>0</v>
      </c>
      <c r="W326" s="156"/>
      <c r="X326" s="156" t="s">
        <v>144</v>
      </c>
      <c r="Y326" s="147"/>
      <c r="Z326" s="147"/>
      <c r="AA326" s="147"/>
      <c r="AB326" s="147"/>
      <c r="AC326" s="147"/>
      <c r="AD326" s="147"/>
      <c r="AE326" s="147"/>
      <c r="AF326" s="147"/>
      <c r="AG326" s="147" t="s">
        <v>145</v>
      </c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</row>
    <row r="327" spans="1:60" outlineLevel="1">
      <c r="A327" s="154"/>
      <c r="B327" s="155"/>
      <c r="C327" s="336"/>
      <c r="D327" s="337"/>
      <c r="E327" s="337"/>
      <c r="F327" s="337"/>
      <c r="G327" s="33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47"/>
      <c r="Z327" s="147"/>
      <c r="AA327" s="147"/>
      <c r="AB327" s="147"/>
      <c r="AC327" s="147"/>
      <c r="AD327" s="147"/>
      <c r="AE327" s="147"/>
      <c r="AF327" s="147"/>
      <c r="AG327" s="147" t="s">
        <v>133</v>
      </c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</row>
    <row r="328" spans="1:60" ht="22.5" outlineLevel="1">
      <c r="A328" s="164">
        <v>52</v>
      </c>
      <c r="B328" s="165" t="s">
        <v>360</v>
      </c>
      <c r="C328" s="174" t="s">
        <v>361</v>
      </c>
      <c r="D328" s="166" t="s">
        <v>341</v>
      </c>
      <c r="E328" s="167">
        <v>36.049999999999997</v>
      </c>
      <c r="F328" s="168">
        <v>0</v>
      </c>
      <c r="G328" s="169">
        <f>ROUND(E328*F328,2)</f>
        <v>0</v>
      </c>
      <c r="H328" s="168">
        <v>0</v>
      </c>
      <c r="I328" s="169">
        <f>ROUND(E328*H328,2)</f>
        <v>0</v>
      </c>
      <c r="J328" s="168">
        <v>1706.65</v>
      </c>
      <c r="K328" s="169">
        <f>ROUND(E328*J328,2)</f>
        <v>61524.73</v>
      </c>
      <c r="L328" s="169">
        <v>21</v>
      </c>
      <c r="M328" s="169">
        <f>G328*(1+L328/100)</f>
        <v>0</v>
      </c>
      <c r="N328" s="169">
        <v>0</v>
      </c>
      <c r="O328" s="169">
        <f>ROUND(E328*N328,2)</f>
        <v>0</v>
      </c>
      <c r="P328" s="169">
        <v>0</v>
      </c>
      <c r="Q328" s="169">
        <f>ROUND(E328*P328,2)</f>
        <v>0</v>
      </c>
      <c r="R328" s="169"/>
      <c r="S328" s="169" t="s">
        <v>143</v>
      </c>
      <c r="T328" s="170" t="s">
        <v>129</v>
      </c>
      <c r="U328" s="156">
        <v>0</v>
      </c>
      <c r="V328" s="156">
        <f>ROUND(E328*U328,2)</f>
        <v>0</v>
      </c>
      <c r="W328" s="156"/>
      <c r="X328" s="156" t="s">
        <v>144</v>
      </c>
      <c r="Y328" s="147"/>
      <c r="Z328" s="147"/>
      <c r="AA328" s="147"/>
      <c r="AB328" s="147"/>
      <c r="AC328" s="147"/>
      <c r="AD328" s="147"/>
      <c r="AE328" s="147"/>
      <c r="AF328" s="147"/>
      <c r="AG328" s="147" t="s">
        <v>145</v>
      </c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</row>
    <row r="329" spans="1:60" outlineLevel="1">
      <c r="A329" s="154"/>
      <c r="B329" s="155"/>
      <c r="C329" s="336"/>
      <c r="D329" s="337"/>
      <c r="E329" s="337"/>
      <c r="F329" s="337"/>
      <c r="G329" s="33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47"/>
      <c r="Z329" s="147"/>
      <c r="AA329" s="147"/>
      <c r="AB329" s="147"/>
      <c r="AC329" s="147"/>
      <c r="AD329" s="147"/>
      <c r="AE329" s="147"/>
      <c r="AF329" s="147"/>
      <c r="AG329" s="147" t="s">
        <v>133</v>
      </c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</row>
    <row r="330" spans="1:60" outlineLevel="1">
      <c r="A330" s="164">
        <v>53</v>
      </c>
      <c r="B330" s="165" t="s">
        <v>362</v>
      </c>
      <c r="C330" s="174" t="s">
        <v>363</v>
      </c>
      <c r="D330" s="166" t="s">
        <v>230</v>
      </c>
      <c r="E330" s="167">
        <v>1</v>
      </c>
      <c r="F330" s="168">
        <v>0</v>
      </c>
      <c r="G330" s="169">
        <f>ROUND(E330*F330,2)</f>
        <v>0</v>
      </c>
      <c r="H330" s="168">
        <v>0</v>
      </c>
      <c r="I330" s="169">
        <f>ROUND(E330*H330,2)</f>
        <v>0</v>
      </c>
      <c r="J330" s="168">
        <v>3500</v>
      </c>
      <c r="K330" s="169">
        <f>ROUND(E330*J330,2)</f>
        <v>3500</v>
      </c>
      <c r="L330" s="169">
        <v>21</v>
      </c>
      <c r="M330" s="169">
        <f>G330*(1+L330/100)</f>
        <v>0</v>
      </c>
      <c r="N330" s="169">
        <v>0</v>
      </c>
      <c r="O330" s="169">
        <f>ROUND(E330*N330,2)</f>
        <v>0</v>
      </c>
      <c r="P330" s="169">
        <v>0</v>
      </c>
      <c r="Q330" s="169">
        <f>ROUND(E330*P330,2)</f>
        <v>0</v>
      </c>
      <c r="R330" s="169"/>
      <c r="S330" s="169" t="s">
        <v>143</v>
      </c>
      <c r="T330" s="170" t="s">
        <v>129</v>
      </c>
      <c r="U330" s="156">
        <v>0</v>
      </c>
      <c r="V330" s="156">
        <f>ROUND(E330*U330,2)</f>
        <v>0</v>
      </c>
      <c r="W330" s="156"/>
      <c r="X330" s="156" t="s">
        <v>144</v>
      </c>
      <c r="Y330" s="147"/>
      <c r="Z330" s="147"/>
      <c r="AA330" s="147"/>
      <c r="AB330" s="147"/>
      <c r="AC330" s="147"/>
      <c r="AD330" s="147"/>
      <c r="AE330" s="147"/>
      <c r="AF330" s="147"/>
      <c r="AG330" s="147" t="s">
        <v>145</v>
      </c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</row>
    <row r="331" spans="1:60" outlineLevel="1">
      <c r="A331" s="154"/>
      <c r="B331" s="155"/>
      <c r="C331" s="336"/>
      <c r="D331" s="337"/>
      <c r="E331" s="337"/>
      <c r="F331" s="337"/>
      <c r="G331" s="33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47"/>
      <c r="Z331" s="147"/>
      <c r="AA331" s="147"/>
      <c r="AB331" s="147"/>
      <c r="AC331" s="147"/>
      <c r="AD331" s="147"/>
      <c r="AE331" s="147"/>
      <c r="AF331" s="147"/>
      <c r="AG331" s="147" t="s">
        <v>133</v>
      </c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</row>
    <row r="332" spans="1:60" outlineLevel="1">
      <c r="A332" s="164">
        <v>54</v>
      </c>
      <c r="B332" s="165" t="s">
        <v>364</v>
      </c>
      <c r="C332" s="174" t="s">
        <v>365</v>
      </c>
      <c r="D332" s="166" t="s">
        <v>0</v>
      </c>
      <c r="E332" s="315">
        <v>0</v>
      </c>
      <c r="F332" s="168">
        <v>0</v>
      </c>
      <c r="G332" s="169">
        <f>ROUND(E332*F332,2)</f>
        <v>0</v>
      </c>
      <c r="H332" s="168">
        <v>0</v>
      </c>
      <c r="I332" s="169">
        <f>ROUND(E332*H332,2)</f>
        <v>0</v>
      </c>
      <c r="J332" s="168">
        <v>2.15</v>
      </c>
      <c r="K332" s="169">
        <f>ROUND(E332*J332,2)</f>
        <v>0</v>
      </c>
      <c r="L332" s="169">
        <v>21</v>
      </c>
      <c r="M332" s="169">
        <f>G332*(1+L332/100)</f>
        <v>0</v>
      </c>
      <c r="N332" s="169">
        <v>0</v>
      </c>
      <c r="O332" s="169">
        <f>ROUND(E332*N332,2)</f>
        <v>0</v>
      </c>
      <c r="P332" s="169">
        <v>0</v>
      </c>
      <c r="Q332" s="169">
        <f>ROUND(E332*P332,2)</f>
        <v>0</v>
      </c>
      <c r="R332" s="169" t="s">
        <v>366</v>
      </c>
      <c r="S332" s="169" t="s">
        <v>128</v>
      </c>
      <c r="T332" s="170" t="s">
        <v>185</v>
      </c>
      <c r="U332" s="156">
        <v>0</v>
      </c>
      <c r="V332" s="156">
        <f>ROUND(E332*U332,2)</f>
        <v>0</v>
      </c>
      <c r="W332" s="156"/>
      <c r="X332" s="156" t="s">
        <v>269</v>
      </c>
      <c r="Y332" s="147"/>
      <c r="Z332" s="147"/>
      <c r="AA332" s="147"/>
      <c r="AB332" s="147"/>
      <c r="AC332" s="147"/>
      <c r="AD332" s="147"/>
      <c r="AE332" s="147"/>
      <c r="AF332" s="147"/>
      <c r="AG332" s="147" t="s">
        <v>270</v>
      </c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</row>
    <row r="333" spans="1:60" outlineLevel="1">
      <c r="A333" s="154"/>
      <c r="B333" s="155"/>
      <c r="C333" s="345" t="s">
        <v>305</v>
      </c>
      <c r="D333" s="346"/>
      <c r="E333" s="346"/>
      <c r="F333" s="346"/>
      <c r="G333" s="34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47"/>
      <c r="Z333" s="147"/>
      <c r="AA333" s="147"/>
      <c r="AB333" s="147"/>
      <c r="AC333" s="147"/>
      <c r="AD333" s="147"/>
      <c r="AE333" s="147"/>
      <c r="AF333" s="147"/>
      <c r="AG333" s="147" t="s">
        <v>187</v>
      </c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</row>
    <row r="334" spans="1:60" outlineLevel="1">
      <c r="A334" s="154"/>
      <c r="B334" s="155"/>
      <c r="C334" s="332"/>
      <c r="D334" s="333"/>
      <c r="E334" s="333"/>
      <c r="F334" s="333"/>
      <c r="G334" s="333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47"/>
      <c r="Z334" s="147"/>
      <c r="AA334" s="147"/>
      <c r="AB334" s="147"/>
      <c r="AC334" s="147"/>
      <c r="AD334" s="147"/>
      <c r="AE334" s="147"/>
      <c r="AF334" s="147"/>
      <c r="AG334" s="147" t="s">
        <v>133</v>
      </c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</row>
    <row r="335" spans="1:60">
      <c r="A335" s="158" t="s">
        <v>123</v>
      </c>
      <c r="B335" s="159" t="s">
        <v>88</v>
      </c>
      <c r="C335" s="173" t="s">
        <v>89</v>
      </c>
      <c r="D335" s="160"/>
      <c r="E335" s="161"/>
      <c r="F335" s="162"/>
      <c r="G335" s="162">
        <f>SUMIF(AG336:AG339,"&lt;&gt;NOR",G336:G339)</f>
        <v>0</v>
      </c>
      <c r="H335" s="162"/>
      <c r="I335" s="162">
        <f>SUM(I336:I339)</f>
        <v>0</v>
      </c>
      <c r="J335" s="162"/>
      <c r="K335" s="162">
        <f>SUM(K336:K339)</f>
        <v>13250</v>
      </c>
      <c r="L335" s="162"/>
      <c r="M335" s="162">
        <f>SUM(M336:M339)</f>
        <v>0</v>
      </c>
      <c r="N335" s="162"/>
      <c r="O335" s="162">
        <f>SUM(O336:O339)</f>
        <v>0</v>
      </c>
      <c r="P335" s="162"/>
      <c r="Q335" s="162">
        <f>SUM(Q336:Q339)</f>
        <v>0</v>
      </c>
      <c r="R335" s="162"/>
      <c r="S335" s="162"/>
      <c r="T335" s="163"/>
      <c r="U335" s="157"/>
      <c r="V335" s="157">
        <f>SUM(V336:V339)</f>
        <v>0</v>
      </c>
      <c r="W335" s="157"/>
      <c r="X335" s="157"/>
      <c r="AG335" t="s">
        <v>124</v>
      </c>
    </row>
    <row r="336" spans="1:60" outlineLevel="1">
      <c r="A336" s="164">
        <v>55</v>
      </c>
      <c r="B336" s="165" t="s">
        <v>367</v>
      </c>
      <c r="C336" s="174" t="s">
        <v>368</v>
      </c>
      <c r="D336" s="166" t="s">
        <v>230</v>
      </c>
      <c r="E336" s="167">
        <v>24</v>
      </c>
      <c r="F336" s="168">
        <v>0</v>
      </c>
      <c r="G336" s="169">
        <f>ROUND(E336*F336,2)</f>
        <v>0</v>
      </c>
      <c r="H336" s="168">
        <v>0</v>
      </c>
      <c r="I336" s="169">
        <f>ROUND(E336*H336,2)</f>
        <v>0</v>
      </c>
      <c r="J336" s="168">
        <v>450</v>
      </c>
      <c r="K336" s="169">
        <f>ROUND(E336*J336,2)</f>
        <v>10800</v>
      </c>
      <c r="L336" s="169">
        <v>21</v>
      </c>
      <c r="M336" s="169">
        <f>G336*(1+L336/100)</f>
        <v>0</v>
      </c>
      <c r="N336" s="169">
        <v>0</v>
      </c>
      <c r="O336" s="169">
        <f>ROUND(E336*N336,2)</f>
        <v>0</v>
      </c>
      <c r="P336" s="169">
        <v>0</v>
      </c>
      <c r="Q336" s="169">
        <f>ROUND(E336*P336,2)</f>
        <v>0</v>
      </c>
      <c r="R336" s="169"/>
      <c r="S336" s="169" t="s">
        <v>143</v>
      </c>
      <c r="T336" s="170" t="s">
        <v>129</v>
      </c>
      <c r="U336" s="156">
        <v>0</v>
      </c>
      <c r="V336" s="156">
        <f>ROUND(E336*U336,2)</f>
        <v>0</v>
      </c>
      <c r="W336" s="156"/>
      <c r="X336" s="156" t="s">
        <v>144</v>
      </c>
      <c r="Y336" s="147"/>
      <c r="Z336" s="147"/>
      <c r="AA336" s="147"/>
      <c r="AB336" s="147"/>
      <c r="AC336" s="147"/>
      <c r="AD336" s="147"/>
      <c r="AE336" s="147"/>
      <c r="AF336" s="147"/>
      <c r="AG336" s="147" t="s">
        <v>145</v>
      </c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</row>
    <row r="337" spans="1:60" outlineLevel="1">
      <c r="A337" s="154"/>
      <c r="B337" s="155"/>
      <c r="C337" s="336"/>
      <c r="D337" s="337"/>
      <c r="E337" s="337"/>
      <c r="F337" s="337"/>
      <c r="G337" s="33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47"/>
      <c r="Z337" s="147"/>
      <c r="AA337" s="147"/>
      <c r="AB337" s="147"/>
      <c r="AC337" s="147"/>
      <c r="AD337" s="147"/>
      <c r="AE337" s="147"/>
      <c r="AF337" s="147"/>
      <c r="AG337" s="147" t="s">
        <v>133</v>
      </c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</row>
    <row r="338" spans="1:60" ht="22.5" outlineLevel="1">
      <c r="A338" s="164">
        <v>56</v>
      </c>
      <c r="B338" s="165" t="s">
        <v>369</v>
      </c>
      <c r="C338" s="174" t="s">
        <v>370</v>
      </c>
      <c r="D338" s="166" t="s">
        <v>230</v>
      </c>
      <c r="E338" s="167">
        <v>1</v>
      </c>
      <c r="F338" s="168">
        <v>0</v>
      </c>
      <c r="G338" s="169">
        <f>ROUND(E338*F338,2)</f>
        <v>0</v>
      </c>
      <c r="H338" s="168">
        <v>0</v>
      </c>
      <c r="I338" s="169">
        <f>ROUND(E338*H338,2)</f>
        <v>0</v>
      </c>
      <c r="J338" s="168">
        <v>2450</v>
      </c>
      <c r="K338" s="169">
        <f>ROUND(E338*J338,2)</f>
        <v>2450</v>
      </c>
      <c r="L338" s="169">
        <v>21</v>
      </c>
      <c r="M338" s="169">
        <f>G338*(1+L338/100)</f>
        <v>0</v>
      </c>
      <c r="N338" s="169">
        <v>0</v>
      </c>
      <c r="O338" s="169">
        <f>ROUND(E338*N338,2)</f>
        <v>0</v>
      </c>
      <c r="P338" s="169">
        <v>0</v>
      </c>
      <c r="Q338" s="169">
        <f>ROUND(E338*P338,2)</f>
        <v>0</v>
      </c>
      <c r="R338" s="169"/>
      <c r="S338" s="169" t="s">
        <v>143</v>
      </c>
      <c r="T338" s="170" t="s">
        <v>129</v>
      </c>
      <c r="U338" s="156">
        <v>0</v>
      </c>
      <c r="V338" s="156">
        <f>ROUND(E338*U338,2)</f>
        <v>0</v>
      </c>
      <c r="W338" s="156"/>
      <c r="X338" s="156" t="s">
        <v>144</v>
      </c>
      <c r="Y338" s="147"/>
      <c r="Z338" s="147"/>
      <c r="AA338" s="147"/>
      <c r="AB338" s="147"/>
      <c r="AC338" s="147"/>
      <c r="AD338" s="147"/>
      <c r="AE338" s="147"/>
      <c r="AF338" s="147"/>
      <c r="AG338" s="147" t="s">
        <v>145</v>
      </c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</row>
    <row r="339" spans="1:60" outlineLevel="1">
      <c r="A339" s="154"/>
      <c r="B339" s="155"/>
      <c r="C339" s="336"/>
      <c r="D339" s="337"/>
      <c r="E339" s="337"/>
      <c r="F339" s="337"/>
      <c r="G339" s="33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47"/>
      <c r="Z339" s="147"/>
      <c r="AA339" s="147"/>
      <c r="AB339" s="147"/>
      <c r="AC339" s="147"/>
      <c r="AD339" s="147"/>
      <c r="AE339" s="147"/>
      <c r="AF339" s="147"/>
      <c r="AG339" s="147" t="s">
        <v>133</v>
      </c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</row>
    <row r="340" spans="1:60">
      <c r="A340" s="158" t="s">
        <v>123</v>
      </c>
      <c r="B340" s="159" t="s">
        <v>90</v>
      </c>
      <c r="C340" s="173" t="s">
        <v>91</v>
      </c>
      <c r="D340" s="160"/>
      <c r="E340" s="161"/>
      <c r="F340" s="162"/>
      <c r="G340" s="162">
        <f>SUMIF(AG341:AG352,"&lt;&gt;NOR",G341:G352)</f>
        <v>0</v>
      </c>
      <c r="H340" s="162"/>
      <c r="I340" s="162">
        <f>SUM(I341:I352)</f>
        <v>345</v>
      </c>
      <c r="J340" s="162"/>
      <c r="K340" s="162">
        <f>SUM(K341:K352)</f>
        <v>554</v>
      </c>
      <c r="L340" s="162"/>
      <c r="M340" s="162">
        <f>SUM(M341:M352)</f>
        <v>0</v>
      </c>
      <c r="N340" s="162"/>
      <c r="O340" s="162">
        <f>SUM(O341:O352)</f>
        <v>0.02</v>
      </c>
      <c r="P340" s="162"/>
      <c r="Q340" s="162">
        <f>SUM(Q341:Q352)</f>
        <v>0</v>
      </c>
      <c r="R340" s="162"/>
      <c r="S340" s="162"/>
      <c r="T340" s="163"/>
      <c r="U340" s="157"/>
      <c r="V340" s="157">
        <f>SUM(V341:V352)</f>
        <v>0.83</v>
      </c>
      <c r="W340" s="157"/>
      <c r="X340" s="157"/>
      <c r="AG340" t="s">
        <v>124</v>
      </c>
    </row>
    <row r="341" spans="1:60" ht="22.5" outlineLevel="1">
      <c r="A341" s="164">
        <v>57</v>
      </c>
      <c r="B341" s="165" t="s">
        <v>371</v>
      </c>
      <c r="C341" s="174" t="s">
        <v>372</v>
      </c>
      <c r="D341" s="166" t="s">
        <v>183</v>
      </c>
      <c r="E341" s="167">
        <v>1</v>
      </c>
      <c r="F341" s="168">
        <v>0</v>
      </c>
      <c r="G341" s="169">
        <f>ROUND(E341*F341,2)</f>
        <v>0</v>
      </c>
      <c r="H341" s="168">
        <v>0</v>
      </c>
      <c r="I341" s="169">
        <f>ROUND(E341*H341,2)</f>
        <v>0</v>
      </c>
      <c r="J341" s="168">
        <v>554</v>
      </c>
      <c r="K341" s="169">
        <f>ROUND(E341*J341,2)</f>
        <v>554</v>
      </c>
      <c r="L341" s="169">
        <v>21</v>
      </c>
      <c r="M341" s="169">
        <f>G341*(1+L341/100)</f>
        <v>0</v>
      </c>
      <c r="N341" s="169">
        <v>3.2799999999999999E-3</v>
      </c>
      <c r="O341" s="169">
        <f>ROUND(E341*N341,2)</f>
        <v>0</v>
      </c>
      <c r="P341" s="169">
        <v>0</v>
      </c>
      <c r="Q341" s="169">
        <f>ROUND(E341*P341,2)</f>
        <v>0</v>
      </c>
      <c r="R341" s="169"/>
      <c r="S341" s="169" t="s">
        <v>143</v>
      </c>
      <c r="T341" s="170" t="s">
        <v>129</v>
      </c>
      <c r="U341" s="156">
        <v>0.83</v>
      </c>
      <c r="V341" s="156">
        <f>ROUND(E341*U341,2)</f>
        <v>0.83</v>
      </c>
      <c r="W341" s="156"/>
      <c r="X341" s="156" t="s">
        <v>144</v>
      </c>
      <c r="Y341" s="147"/>
      <c r="Z341" s="147"/>
      <c r="AA341" s="147"/>
      <c r="AB341" s="147"/>
      <c r="AC341" s="147"/>
      <c r="AD341" s="147"/>
      <c r="AE341" s="147"/>
      <c r="AF341" s="147"/>
      <c r="AG341" s="147" t="s">
        <v>145</v>
      </c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</row>
    <row r="342" spans="1:60" outlineLevel="1">
      <c r="A342" s="154"/>
      <c r="B342" s="155"/>
      <c r="C342" s="180" t="s">
        <v>192</v>
      </c>
      <c r="D342" s="178"/>
      <c r="E342" s="179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47"/>
      <c r="Z342" s="147"/>
      <c r="AA342" s="147"/>
      <c r="AB342" s="147"/>
      <c r="AC342" s="147"/>
      <c r="AD342" s="147"/>
      <c r="AE342" s="147"/>
      <c r="AF342" s="147"/>
      <c r="AG342" s="147" t="s">
        <v>165</v>
      </c>
      <c r="AH342" s="147">
        <v>0</v>
      </c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</row>
    <row r="343" spans="1:60" outlineLevel="1">
      <c r="A343" s="154"/>
      <c r="B343" s="155"/>
      <c r="C343" s="180" t="s">
        <v>329</v>
      </c>
      <c r="D343" s="178"/>
      <c r="E343" s="179">
        <v>1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47"/>
      <c r="Z343" s="147"/>
      <c r="AA343" s="147"/>
      <c r="AB343" s="147"/>
      <c r="AC343" s="147"/>
      <c r="AD343" s="147"/>
      <c r="AE343" s="147"/>
      <c r="AF343" s="147"/>
      <c r="AG343" s="147" t="s">
        <v>165</v>
      </c>
      <c r="AH343" s="147">
        <v>0</v>
      </c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</row>
    <row r="344" spans="1:60" outlineLevel="1">
      <c r="A344" s="154"/>
      <c r="B344" s="155"/>
      <c r="C344" s="332"/>
      <c r="D344" s="333"/>
      <c r="E344" s="333"/>
      <c r="F344" s="333"/>
      <c r="G344" s="333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47"/>
      <c r="Z344" s="147"/>
      <c r="AA344" s="147"/>
      <c r="AB344" s="147"/>
      <c r="AC344" s="147"/>
      <c r="AD344" s="147"/>
      <c r="AE344" s="147"/>
      <c r="AF344" s="147"/>
      <c r="AG344" s="147" t="s">
        <v>133</v>
      </c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</row>
    <row r="345" spans="1:60" outlineLevel="1">
      <c r="A345" s="164">
        <v>58</v>
      </c>
      <c r="B345" s="165" t="s">
        <v>373</v>
      </c>
      <c r="C345" s="174" t="s">
        <v>374</v>
      </c>
      <c r="D345" s="166" t="s">
        <v>183</v>
      </c>
      <c r="E345" s="167">
        <v>1.1499999999999999</v>
      </c>
      <c r="F345" s="168">
        <v>0</v>
      </c>
      <c r="G345" s="169">
        <f>ROUND(E345*F345,2)</f>
        <v>0</v>
      </c>
      <c r="H345" s="168">
        <v>300</v>
      </c>
      <c r="I345" s="169">
        <f>ROUND(E345*H345,2)</f>
        <v>345</v>
      </c>
      <c r="J345" s="168">
        <v>0</v>
      </c>
      <c r="K345" s="169">
        <f>ROUND(E345*J345,2)</f>
        <v>0</v>
      </c>
      <c r="L345" s="169">
        <v>21</v>
      </c>
      <c r="M345" s="169">
        <f>G345*(1+L345/100)</f>
        <v>0</v>
      </c>
      <c r="N345" s="169">
        <v>1.4200000000000001E-2</v>
      </c>
      <c r="O345" s="169">
        <f>ROUND(E345*N345,2)</f>
        <v>0.02</v>
      </c>
      <c r="P345" s="169">
        <v>0</v>
      </c>
      <c r="Q345" s="169">
        <f>ROUND(E345*P345,2)</f>
        <v>0</v>
      </c>
      <c r="R345" s="169"/>
      <c r="S345" s="169" t="s">
        <v>143</v>
      </c>
      <c r="T345" s="170" t="s">
        <v>129</v>
      </c>
      <c r="U345" s="156">
        <v>0</v>
      </c>
      <c r="V345" s="156">
        <f>ROUND(E345*U345,2)</f>
        <v>0</v>
      </c>
      <c r="W345" s="156"/>
      <c r="X345" s="156" t="s">
        <v>219</v>
      </c>
      <c r="Y345" s="147"/>
      <c r="Z345" s="147"/>
      <c r="AA345" s="147"/>
      <c r="AB345" s="147"/>
      <c r="AC345" s="147"/>
      <c r="AD345" s="147"/>
      <c r="AE345" s="147"/>
      <c r="AF345" s="147"/>
      <c r="AG345" s="147" t="s">
        <v>220</v>
      </c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</row>
    <row r="346" spans="1:60" outlineLevel="1">
      <c r="A346" s="154"/>
      <c r="B346" s="155"/>
      <c r="C346" s="180" t="s">
        <v>192</v>
      </c>
      <c r="D346" s="178"/>
      <c r="E346" s="179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47"/>
      <c r="Z346" s="147"/>
      <c r="AA346" s="147"/>
      <c r="AB346" s="147"/>
      <c r="AC346" s="147"/>
      <c r="AD346" s="147"/>
      <c r="AE346" s="147"/>
      <c r="AF346" s="147"/>
      <c r="AG346" s="147" t="s">
        <v>165</v>
      </c>
      <c r="AH346" s="147">
        <v>0</v>
      </c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</row>
    <row r="347" spans="1:60" outlineLevel="1">
      <c r="A347" s="154"/>
      <c r="B347" s="155"/>
      <c r="C347" s="180" t="s">
        <v>328</v>
      </c>
      <c r="D347" s="178"/>
      <c r="E347" s="179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47"/>
      <c r="Z347" s="147"/>
      <c r="AA347" s="147"/>
      <c r="AB347" s="147"/>
      <c r="AC347" s="147"/>
      <c r="AD347" s="147"/>
      <c r="AE347" s="147"/>
      <c r="AF347" s="147"/>
      <c r="AG347" s="147" t="s">
        <v>165</v>
      </c>
      <c r="AH347" s="147">
        <v>0</v>
      </c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</row>
    <row r="348" spans="1:60" outlineLevel="1">
      <c r="A348" s="154"/>
      <c r="B348" s="155"/>
      <c r="C348" s="180" t="s">
        <v>375</v>
      </c>
      <c r="D348" s="178"/>
      <c r="E348" s="179">
        <v>1.1499999999999999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47"/>
      <c r="Z348" s="147"/>
      <c r="AA348" s="147"/>
      <c r="AB348" s="147"/>
      <c r="AC348" s="147"/>
      <c r="AD348" s="147"/>
      <c r="AE348" s="147"/>
      <c r="AF348" s="147"/>
      <c r="AG348" s="147" t="s">
        <v>165</v>
      </c>
      <c r="AH348" s="147">
        <v>0</v>
      </c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</row>
    <row r="349" spans="1:60" outlineLevel="1">
      <c r="A349" s="154"/>
      <c r="B349" s="155"/>
      <c r="C349" s="332"/>
      <c r="D349" s="333"/>
      <c r="E349" s="333"/>
      <c r="F349" s="333"/>
      <c r="G349" s="333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47"/>
      <c r="Z349" s="147"/>
      <c r="AA349" s="147"/>
      <c r="AB349" s="147"/>
      <c r="AC349" s="147"/>
      <c r="AD349" s="147"/>
      <c r="AE349" s="147"/>
      <c r="AF349" s="147"/>
      <c r="AG349" s="147" t="s">
        <v>133</v>
      </c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</row>
    <row r="350" spans="1:60" outlineLevel="1">
      <c r="A350" s="164">
        <v>59</v>
      </c>
      <c r="B350" s="165" t="s">
        <v>376</v>
      </c>
      <c r="C350" s="174" t="s">
        <v>377</v>
      </c>
      <c r="D350" s="166" t="s">
        <v>0</v>
      </c>
      <c r="E350" s="315">
        <v>0</v>
      </c>
      <c r="F350" s="168">
        <v>0</v>
      </c>
      <c r="G350" s="169">
        <f>ROUND(E350*F350,2)</f>
        <v>0</v>
      </c>
      <c r="H350" s="168">
        <v>0</v>
      </c>
      <c r="I350" s="169">
        <f>ROUND(E350*H350,2)</f>
        <v>0</v>
      </c>
      <c r="J350" s="168">
        <v>8</v>
      </c>
      <c r="K350" s="169">
        <f>ROUND(E350*J350,2)</f>
        <v>0</v>
      </c>
      <c r="L350" s="169">
        <v>21</v>
      </c>
      <c r="M350" s="169">
        <f>G350*(1+L350/100)</f>
        <v>0</v>
      </c>
      <c r="N350" s="169">
        <v>0</v>
      </c>
      <c r="O350" s="169">
        <f>ROUND(E350*N350,2)</f>
        <v>0</v>
      </c>
      <c r="P350" s="169">
        <v>0</v>
      </c>
      <c r="Q350" s="169">
        <f>ROUND(E350*P350,2)</f>
        <v>0</v>
      </c>
      <c r="R350" s="169" t="s">
        <v>378</v>
      </c>
      <c r="S350" s="169" t="s">
        <v>128</v>
      </c>
      <c r="T350" s="170" t="s">
        <v>185</v>
      </c>
      <c r="U350" s="156">
        <v>0</v>
      </c>
      <c r="V350" s="156">
        <f>ROUND(E350*U350,2)</f>
        <v>0</v>
      </c>
      <c r="W350" s="156"/>
      <c r="X350" s="156" t="s">
        <v>269</v>
      </c>
      <c r="Y350" s="147"/>
      <c r="Z350" s="147"/>
      <c r="AA350" s="147"/>
      <c r="AB350" s="147"/>
      <c r="AC350" s="147"/>
      <c r="AD350" s="147"/>
      <c r="AE350" s="147"/>
      <c r="AF350" s="147"/>
      <c r="AG350" s="147" t="s">
        <v>270</v>
      </c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</row>
    <row r="351" spans="1:60" outlineLevel="1">
      <c r="A351" s="154"/>
      <c r="B351" s="155"/>
      <c r="C351" s="345" t="s">
        <v>305</v>
      </c>
      <c r="D351" s="346"/>
      <c r="E351" s="346"/>
      <c r="F351" s="346"/>
      <c r="G351" s="34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47"/>
      <c r="Z351" s="147"/>
      <c r="AA351" s="147"/>
      <c r="AB351" s="147"/>
      <c r="AC351" s="147"/>
      <c r="AD351" s="147"/>
      <c r="AE351" s="147"/>
      <c r="AF351" s="147"/>
      <c r="AG351" s="147" t="s">
        <v>187</v>
      </c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</row>
    <row r="352" spans="1:60" outlineLevel="1">
      <c r="A352" s="154"/>
      <c r="B352" s="155"/>
      <c r="C352" s="332"/>
      <c r="D352" s="333"/>
      <c r="E352" s="333"/>
      <c r="F352" s="333"/>
      <c r="G352" s="333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47"/>
      <c r="Z352" s="147"/>
      <c r="AA352" s="147"/>
      <c r="AB352" s="147"/>
      <c r="AC352" s="147"/>
      <c r="AD352" s="147"/>
      <c r="AE352" s="147"/>
      <c r="AF352" s="147"/>
      <c r="AG352" s="147" t="s">
        <v>133</v>
      </c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</row>
    <row r="353" spans="1:60">
      <c r="A353" s="158" t="s">
        <v>123</v>
      </c>
      <c r="B353" s="159" t="s">
        <v>92</v>
      </c>
      <c r="C353" s="173" t="s">
        <v>93</v>
      </c>
      <c r="D353" s="160"/>
      <c r="E353" s="161"/>
      <c r="F353" s="162"/>
      <c r="G353" s="162">
        <f>SUMIF(AG354:AG390,"&lt;&gt;NOR",G354:G390)</f>
        <v>0</v>
      </c>
      <c r="H353" s="162"/>
      <c r="I353" s="162">
        <f>SUM(I354:I390)</f>
        <v>0</v>
      </c>
      <c r="J353" s="162"/>
      <c r="K353" s="162">
        <f>SUM(K354:K390)</f>
        <v>33012.5</v>
      </c>
      <c r="L353" s="162"/>
      <c r="M353" s="162">
        <f>SUM(M354:M390)</f>
        <v>0</v>
      </c>
      <c r="N353" s="162"/>
      <c r="O353" s="162">
        <f>SUM(O354:O390)</f>
        <v>0</v>
      </c>
      <c r="P353" s="162"/>
      <c r="Q353" s="162">
        <f>SUM(Q354:Q390)</f>
        <v>0</v>
      </c>
      <c r="R353" s="162"/>
      <c r="S353" s="162"/>
      <c r="T353" s="163"/>
      <c r="U353" s="157"/>
      <c r="V353" s="157">
        <f>SUM(V354:V390)</f>
        <v>38.479999999999997</v>
      </c>
      <c r="W353" s="157"/>
      <c r="X353" s="157"/>
      <c r="AG353" t="s">
        <v>124</v>
      </c>
    </row>
    <row r="354" spans="1:60" ht="22.5" outlineLevel="1">
      <c r="A354" s="164">
        <v>60</v>
      </c>
      <c r="B354" s="165" t="s">
        <v>379</v>
      </c>
      <c r="C354" s="174" t="s">
        <v>380</v>
      </c>
      <c r="D354" s="166" t="s">
        <v>268</v>
      </c>
      <c r="E354" s="167">
        <v>12.39147</v>
      </c>
      <c r="F354" s="168">
        <v>0</v>
      </c>
      <c r="G354" s="169">
        <f>ROUND(E354*F354,2)</f>
        <v>0</v>
      </c>
      <c r="H354" s="168">
        <v>0</v>
      </c>
      <c r="I354" s="169">
        <f>ROUND(E354*H354,2)</f>
        <v>0</v>
      </c>
      <c r="J354" s="168">
        <v>322.5</v>
      </c>
      <c r="K354" s="169">
        <f>ROUND(E354*J354,2)</f>
        <v>3996.25</v>
      </c>
      <c r="L354" s="169">
        <v>21</v>
      </c>
      <c r="M354" s="169">
        <f>G354*(1+L354/100)</f>
        <v>0</v>
      </c>
      <c r="N354" s="169">
        <v>0</v>
      </c>
      <c r="O354" s="169">
        <f>ROUND(E354*N354,2)</f>
        <v>0</v>
      </c>
      <c r="P354" s="169">
        <v>0</v>
      </c>
      <c r="Q354" s="169">
        <f>ROUND(E354*P354,2)</f>
        <v>0</v>
      </c>
      <c r="R354" s="169" t="s">
        <v>241</v>
      </c>
      <c r="S354" s="169" t="s">
        <v>128</v>
      </c>
      <c r="T354" s="170" t="s">
        <v>185</v>
      </c>
      <c r="U354" s="156">
        <v>0.93300000000000005</v>
      </c>
      <c r="V354" s="156">
        <f>ROUND(E354*U354,2)</f>
        <v>11.56</v>
      </c>
      <c r="W354" s="156"/>
      <c r="X354" s="156" t="s">
        <v>381</v>
      </c>
      <c r="Y354" s="147"/>
      <c r="Z354" s="147"/>
      <c r="AA354" s="147"/>
      <c r="AB354" s="147"/>
      <c r="AC354" s="147"/>
      <c r="AD354" s="147"/>
      <c r="AE354" s="147"/>
      <c r="AF354" s="147"/>
      <c r="AG354" s="147" t="s">
        <v>382</v>
      </c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</row>
    <row r="355" spans="1:60" outlineLevel="1">
      <c r="A355" s="154"/>
      <c r="B355" s="155"/>
      <c r="C355" s="180" t="s">
        <v>383</v>
      </c>
      <c r="D355" s="178"/>
      <c r="E355" s="179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47"/>
      <c r="Z355" s="147"/>
      <c r="AA355" s="147"/>
      <c r="AB355" s="147"/>
      <c r="AC355" s="147"/>
      <c r="AD355" s="147"/>
      <c r="AE355" s="147"/>
      <c r="AF355" s="147"/>
      <c r="AG355" s="147" t="s">
        <v>165</v>
      </c>
      <c r="AH355" s="147">
        <v>0</v>
      </c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</row>
    <row r="356" spans="1:60" outlineLevel="1">
      <c r="A356" s="154"/>
      <c r="B356" s="155"/>
      <c r="C356" s="180" t="s">
        <v>384</v>
      </c>
      <c r="D356" s="178"/>
      <c r="E356" s="179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47"/>
      <c r="Z356" s="147"/>
      <c r="AA356" s="147"/>
      <c r="AB356" s="147"/>
      <c r="AC356" s="147"/>
      <c r="AD356" s="147"/>
      <c r="AE356" s="147"/>
      <c r="AF356" s="147"/>
      <c r="AG356" s="147" t="s">
        <v>165</v>
      </c>
      <c r="AH356" s="147">
        <v>0</v>
      </c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</row>
    <row r="357" spans="1:60" outlineLevel="1">
      <c r="A357" s="154"/>
      <c r="B357" s="155"/>
      <c r="C357" s="180" t="s">
        <v>385</v>
      </c>
      <c r="D357" s="178"/>
      <c r="E357" s="179">
        <v>12.39147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47"/>
      <c r="Z357" s="147"/>
      <c r="AA357" s="147"/>
      <c r="AB357" s="147"/>
      <c r="AC357" s="147"/>
      <c r="AD357" s="147"/>
      <c r="AE357" s="147"/>
      <c r="AF357" s="147"/>
      <c r="AG357" s="147" t="s">
        <v>165</v>
      </c>
      <c r="AH357" s="147">
        <v>0</v>
      </c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</row>
    <row r="358" spans="1:60" outlineLevel="1">
      <c r="A358" s="154"/>
      <c r="B358" s="155"/>
      <c r="C358" s="332"/>
      <c r="D358" s="333"/>
      <c r="E358" s="333"/>
      <c r="F358" s="333"/>
      <c r="G358" s="333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47"/>
      <c r="Z358" s="147"/>
      <c r="AA358" s="147"/>
      <c r="AB358" s="147"/>
      <c r="AC358" s="147"/>
      <c r="AD358" s="147"/>
      <c r="AE358" s="147"/>
      <c r="AF358" s="147"/>
      <c r="AG358" s="147" t="s">
        <v>133</v>
      </c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</row>
    <row r="359" spans="1:60" outlineLevel="1">
      <c r="A359" s="164">
        <v>61</v>
      </c>
      <c r="B359" s="165" t="s">
        <v>386</v>
      </c>
      <c r="C359" s="174" t="s">
        <v>387</v>
      </c>
      <c r="D359" s="166" t="s">
        <v>268</v>
      </c>
      <c r="E359" s="167">
        <v>4.0891900000000003</v>
      </c>
      <c r="F359" s="168">
        <v>0</v>
      </c>
      <c r="G359" s="169">
        <f>ROUND(E359*F359,2)</f>
        <v>0</v>
      </c>
      <c r="H359" s="168">
        <v>0</v>
      </c>
      <c r="I359" s="169">
        <f>ROUND(E359*H359,2)</f>
        <v>0</v>
      </c>
      <c r="J359" s="168">
        <v>201</v>
      </c>
      <c r="K359" s="169">
        <f>ROUND(E359*J359,2)</f>
        <v>821.93</v>
      </c>
      <c r="L359" s="169">
        <v>21</v>
      </c>
      <c r="M359" s="169">
        <f>G359*(1+L359/100)</f>
        <v>0</v>
      </c>
      <c r="N359" s="169">
        <v>0</v>
      </c>
      <c r="O359" s="169">
        <f>ROUND(E359*N359,2)</f>
        <v>0</v>
      </c>
      <c r="P359" s="169">
        <v>0</v>
      </c>
      <c r="Q359" s="169">
        <f>ROUND(E359*P359,2)</f>
        <v>0</v>
      </c>
      <c r="R359" s="169" t="s">
        <v>241</v>
      </c>
      <c r="S359" s="169" t="s">
        <v>128</v>
      </c>
      <c r="T359" s="170" t="s">
        <v>185</v>
      </c>
      <c r="U359" s="156">
        <v>0.65300000000000002</v>
      </c>
      <c r="V359" s="156">
        <f>ROUND(E359*U359,2)</f>
        <v>2.67</v>
      </c>
      <c r="W359" s="156"/>
      <c r="X359" s="156" t="s">
        <v>381</v>
      </c>
      <c r="Y359" s="147"/>
      <c r="Z359" s="147"/>
      <c r="AA359" s="147"/>
      <c r="AB359" s="147"/>
      <c r="AC359" s="147"/>
      <c r="AD359" s="147"/>
      <c r="AE359" s="147"/>
      <c r="AF359" s="147"/>
      <c r="AG359" s="147" t="s">
        <v>382</v>
      </c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</row>
    <row r="360" spans="1:60" outlineLevel="1">
      <c r="A360" s="154"/>
      <c r="B360" s="155"/>
      <c r="C360" s="180" t="s">
        <v>383</v>
      </c>
      <c r="D360" s="178"/>
      <c r="E360" s="179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47"/>
      <c r="Z360" s="147"/>
      <c r="AA360" s="147"/>
      <c r="AB360" s="147"/>
      <c r="AC360" s="147"/>
      <c r="AD360" s="147"/>
      <c r="AE360" s="147"/>
      <c r="AF360" s="147"/>
      <c r="AG360" s="147" t="s">
        <v>165</v>
      </c>
      <c r="AH360" s="147">
        <v>0</v>
      </c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</row>
    <row r="361" spans="1:60" outlineLevel="1">
      <c r="A361" s="154"/>
      <c r="B361" s="155"/>
      <c r="C361" s="180" t="s">
        <v>384</v>
      </c>
      <c r="D361" s="178"/>
      <c r="E361" s="179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47"/>
      <c r="Z361" s="147"/>
      <c r="AA361" s="147"/>
      <c r="AB361" s="147"/>
      <c r="AC361" s="147"/>
      <c r="AD361" s="147"/>
      <c r="AE361" s="147"/>
      <c r="AF361" s="147"/>
      <c r="AG361" s="147" t="s">
        <v>165</v>
      </c>
      <c r="AH361" s="147">
        <v>0</v>
      </c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</row>
    <row r="362" spans="1:60" outlineLevel="1">
      <c r="A362" s="154"/>
      <c r="B362" s="155"/>
      <c r="C362" s="180" t="s">
        <v>388</v>
      </c>
      <c r="D362" s="178"/>
      <c r="E362" s="179">
        <v>4.0891900000000003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47"/>
      <c r="Z362" s="147"/>
      <c r="AA362" s="147"/>
      <c r="AB362" s="147"/>
      <c r="AC362" s="147"/>
      <c r="AD362" s="147"/>
      <c r="AE362" s="147"/>
      <c r="AF362" s="147"/>
      <c r="AG362" s="147" t="s">
        <v>165</v>
      </c>
      <c r="AH362" s="147">
        <v>0</v>
      </c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</row>
    <row r="363" spans="1:60" outlineLevel="1">
      <c r="A363" s="154"/>
      <c r="B363" s="155"/>
      <c r="C363" s="332"/>
      <c r="D363" s="333"/>
      <c r="E363" s="333"/>
      <c r="F363" s="333"/>
      <c r="G363" s="333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47"/>
      <c r="Z363" s="147"/>
      <c r="AA363" s="147"/>
      <c r="AB363" s="147"/>
      <c r="AC363" s="147"/>
      <c r="AD363" s="147"/>
      <c r="AE363" s="147"/>
      <c r="AF363" s="147"/>
      <c r="AG363" s="147" t="s">
        <v>133</v>
      </c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</row>
    <row r="364" spans="1:60" ht="22.5" outlineLevel="1">
      <c r="A364" s="164">
        <v>62</v>
      </c>
      <c r="B364" s="165" t="s">
        <v>389</v>
      </c>
      <c r="C364" s="174" t="s">
        <v>390</v>
      </c>
      <c r="D364" s="166" t="s">
        <v>268</v>
      </c>
      <c r="E364" s="167">
        <v>12.39147</v>
      </c>
      <c r="F364" s="168">
        <v>0</v>
      </c>
      <c r="G364" s="169">
        <f>ROUND(E364*F364,2)</f>
        <v>0</v>
      </c>
      <c r="H364" s="168">
        <v>0</v>
      </c>
      <c r="I364" s="169">
        <f>ROUND(E364*H364,2)</f>
        <v>0</v>
      </c>
      <c r="J364" s="168">
        <v>212</v>
      </c>
      <c r="K364" s="169">
        <f>ROUND(E364*J364,2)</f>
        <v>2626.99</v>
      </c>
      <c r="L364" s="169">
        <v>21</v>
      </c>
      <c r="M364" s="169">
        <f>G364*(1+L364/100)</f>
        <v>0</v>
      </c>
      <c r="N364" s="169">
        <v>0</v>
      </c>
      <c r="O364" s="169">
        <f>ROUND(E364*N364,2)</f>
        <v>0</v>
      </c>
      <c r="P364" s="169">
        <v>0</v>
      </c>
      <c r="Q364" s="169">
        <f>ROUND(E364*P364,2)</f>
        <v>0</v>
      </c>
      <c r="R364" s="169" t="s">
        <v>241</v>
      </c>
      <c r="S364" s="169" t="s">
        <v>128</v>
      </c>
      <c r="T364" s="170" t="s">
        <v>185</v>
      </c>
      <c r="U364" s="156">
        <v>0.49</v>
      </c>
      <c r="V364" s="156">
        <f>ROUND(E364*U364,2)</f>
        <v>6.07</v>
      </c>
      <c r="W364" s="156"/>
      <c r="X364" s="156" t="s">
        <v>381</v>
      </c>
      <c r="Y364" s="147"/>
      <c r="Z364" s="147"/>
      <c r="AA364" s="147"/>
      <c r="AB364" s="147"/>
      <c r="AC364" s="147"/>
      <c r="AD364" s="147"/>
      <c r="AE364" s="147"/>
      <c r="AF364" s="147"/>
      <c r="AG364" s="147" t="s">
        <v>382</v>
      </c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</row>
    <row r="365" spans="1:60" outlineLevel="1">
      <c r="A365" s="154"/>
      <c r="B365" s="155"/>
      <c r="C365" s="330" t="s">
        <v>391</v>
      </c>
      <c r="D365" s="331"/>
      <c r="E365" s="331"/>
      <c r="F365" s="331"/>
      <c r="G365" s="331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47"/>
      <c r="Z365" s="147"/>
      <c r="AA365" s="147"/>
      <c r="AB365" s="147"/>
      <c r="AC365" s="147"/>
      <c r="AD365" s="147"/>
      <c r="AE365" s="147"/>
      <c r="AF365" s="147"/>
      <c r="AG365" s="147" t="s">
        <v>132</v>
      </c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</row>
    <row r="366" spans="1:60" outlineLevel="1">
      <c r="A366" s="154"/>
      <c r="B366" s="155"/>
      <c r="C366" s="180" t="s">
        <v>383</v>
      </c>
      <c r="D366" s="178"/>
      <c r="E366" s="179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47"/>
      <c r="Z366" s="147"/>
      <c r="AA366" s="147"/>
      <c r="AB366" s="147"/>
      <c r="AC366" s="147"/>
      <c r="AD366" s="147"/>
      <c r="AE366" s="147"/>
      <c r="AF366" s="147"/>
      <c r="AG366" s="147" t="s">
        <v>165</v>
      </c>
      <c r="AH366" s="147">
        <v>0</v>
      </c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</row>
    <row r="367" spans="1:60" outlineLevel="1">
      <c r="A367" s="154"/>
      <c r="B367" s="155"/>
      <c r="C367" s="180" t="s">
        <v>384</v>
      </c>
      <c r="D367" s="178"/>
      <c r="E367" s="179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47"/>
      <c r="Z367" s="147"/>
      <c r="AA367" s="147"/>
      <c r="AB367" s="147"/>
      <c r="AC367" s="147"/>
      <c r="AD367" s="147"/>
      <c r="AE367" s="147"/>
      <c r="AF367" s="147"/>
      <c r="AG367" s="147" t="s">
        <v>165</v>
      </c>
      <c r="AH367" s="147">
        <v>0</v>
      </c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</row>
    <row r="368" spans="1:60" outlineLevel="1">
      <c r="A368" s="154"/>
      <c r="B368" s="155"/>
      <c r="C368" s="180" t="s">
        <v>385</v>
      </c>
      <c r="D368" s="178"/>
      <c r="E368" s="179">
        <v>12.39147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47"/>
      <c r="Z368" s="147"/>
      <c r="AA368" s="147"/>
      <c r="AB368" s="147"/>
      <c r="AC368" s="147"/>
      <c r="AD368" s="147"/>
      <c r="AE368" s="147"/>
      <c r="AF368" s="147"/>
      <c r="AG368" s="147" t="s">
        <v>165</v>
      </c>
      <c r="AH368" s="147">
        <v>0</v>
      </c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</row>
    <row r="369" spans="1:60" outlineLevel="1">
      <c r="A369" s="154"/>
      <c r="B369" s="155"/>
      <c r="C369" s="332"/>
      <c r="D369" s="333"/>
      <c r="E369" s="333"/>
      <c r="F369" s="333"/>
      <c r="G369" s="333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47"/>
      <c r="Z369" s="147"/>
      <c r="AA369" s="147"/>
      <c r="AB369" s="147"/>
      <c r="AC369" s="147"/>
      <c r="AD369" s="147"/>
      <c r="AE369" s="147"/>
      <c r="AF369" s="147"/>
      <c r="AG369" s="147" t="s">
        <v>133</v>
      </c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</row>
    <row r="370" spans="1:60" outlineLevel="1">
      <c r="A370" s="164">
        <v>63</v>
      </c>
      <c r="B370" s="165" t="s">
        <v>392</v>
      </c>
      <c r="C370" s="174" t="s">
        <v>393</v>
      </c>
      <c r="D370" s="166" t="s">
        <v>268</v>
      </c>
      <c r="E370" s="167">
        <v>297.39528000000001</v>
      </c>
      <c r="F370" s="168">
        <v>0</v>
      </c>
      <c r="G370" s="169">
        <f>ROUND(E370*F370,2)</f>
        <v>0</v>
      </c>
      <c r="H370" s="168">
        <v>0</v>
      </c>
      <c r="I370" s="169">
        <f>ROUND(E370*H370,2)</f>
        <v>0</v>
      </c>
      <c r="J370" s="168">
        <v>15.7</v>
      </c>
      <c r="K370" s="169">
        <f>ROUND(E370*J370,2)</f>
        <v>4669.1099999999997</v>
      </c>
      <c r="L370" s="169">
        <v>21</v>
      </c>
      <c r="M370" s="169">
        <f>G370*(1+L370/100)</f>
        <v>0</v>
      </c>
      <c r="N370" s="169">
        <v>0</v>
      </c>
      <c r="O370" s="169">
        <f>ROUND(E370*N370,2)</f>
        <v>0</v>
      </c>
      <c r="P370" s="169">
        <v>0</v>
      </c>
      <c r="Q370" s="169">
        <f>ROUND(E370*P370,2)</f>
        <v>0</v>
      </c>
      <c r="R370" s="169" t="s">
        <v>241</v>
      </c>
      <c r="S370" s="169" t="s">
        <v>128</v>
      </c>
      <c r="T370" s="170" t="s">
        <v>185</v>
      </c>
      <c r="U370" s="156">
        <v>0</v>
      </c>
      <c r="V370" s="156">
        <f>ROUND(E370*U370,2)</f>
        <v>0</v>
      </c>
      <c r="W370" s="156"/>
      <c r="X370" s="156" t="s">
        <v>381</v>
      </c>
      <c r="Y370" s="147"/>
      <c r="Z370" s="147"/>
      <c r="AA370" s="147"/>
      <c r="AB370" s="147"/>
      <c r="AC370" s="147"/>
      <c r="AD370" s="147"/>
      <c r="AE370" s="147"/>
      <c r="AF370" s="147"/>
      <c r="AG370" s="147" t="s">
        <v>382</v>
      </c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7"/>
      <c r="BD370" s="147"/>
      <c r="BE370" s="147"/>
      <c r="BF370" s="147"/>
      <c r="BG370" s="147"/>
      <c r="BH370" s="147"/>
    </row>
    <row r="371" spans="1:60" outlineLevel="1">
      <c r="A371" s="154"/>
      <c r="B371" s="155"/>
      <c r="C371" s="180" t="s">
        <v>383</v>
      </c>
      <c r="D371" s="178"/>
      <c r="E371" s="179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47"/>
      <c r="Z371" s="147"/>
      <c r="AA371" s="147"/>
      <c r="AB371" s="147"/>
      <c r="AC371" s="147"/>
      <c r="AD371" s="147"/>
      <c r="AE371" s="147"/>
      <c r="AF371" s="147"/>
      <c r="AG371" s="147" t="s">
        <v>165</v>
      </c>
      <c r="AH371" s="147">
        <v>0</v>
      </c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</row>
    <row r="372" spans="1:60" outlineLevel="1">
      <c r="A372" s="154"/>
      <c r="B372" s="155"/>
      <c r="C372" s="180" t="s">
        <v>384</v>
      </c>
      <c r="D372" s="178"/>
      <c r="E372" s="179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47"/>
      <c r="Z372" s="147"/>
      <c r="AA372" s="147"/>
      <c r="AB372" s="147"/>
      <c r="AC372" s="147"/>
      <c r="AD372" s="147"/>
      <c r="AE372" s="147"/>
      <c r="AF372" s="147"/>
      <c r="AG372" s="147" t="s">
        <v>165</v>
      </c>
      <c r="AH372" s="147">
        <v>0</v>
      </c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147"/>
      <c r="BD372" s="147"/>
      <c r="BE372" s="147"/>
      <c r="BF372" s="147"/>
      <c r="BG372" s="147"/>
      <c r="BH372" s="147"/>
    </row>
    <row r="373" spans="1:60" outlineLevel="1">
      <c r="A373" s="154"/>
      <c r="B373" s="155"/>
      <c r="C373" s="180" t="s">
        <v>394</v>
      </c>
      <c r="D373" s="178"/>
      <c r="E373" s="179">
        <v>297.39528000000001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47"/>
      <c r="Z373" s="147"/>
      <c r="AA373" s="147"/>
      <c r="AB373" s="147"/>
      <c r="AC373" s="147"/>
      <c r="AD373" s="147"/>
      <c r="AE373" s="147"/>
      <c r="AF373" s="147"/>
      <c r="AG373" s="147" t="s">
        <v>165</v>
      </c>
      <c r="AH373" s="147">
        <v>0</v>
      </c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</row>
    <row r="374" spans="1:60" outlineLevel="1">
      <c r="A374" s="154"/>
      <c r="B374" s="155"/>
      <c r="C374" s="332"/>
      <c r="D374" s="333"/>
      <c r="E374" s="333"/>
      <c r="F374" s="333"/>
      <c r="G374" s="333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47"/>
      <c r="Z374" s="147"/>
      <c r="AA374" s="147"/>
      <c r="AB374" s="147"/>
      <c r="AC374" s="147"/>
      <c r="AD374" s="147"/>
      <c r="AE374" s="147"/>
      <c r="AF374" s="147"/>
      <c r="AG374" s="147" t="s">
        <v>133</v>
      </c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</row>
    <row r="375" spans="1:60" ht="22.5" outlineLevel="1">
      <c r="A375" s="164">
        <v>64</v>
      </c>
      <c r="B375" s="165" t="s">
        <v>395</v>
      </c>
      <c r="C375" s="174" t="s">
        <v>396</v>
      </c>
      <c r="D375" s="166" t="s">
        <v>268</v>
      </c>
      <c r="E375" s="167">
        <v>12.39147</v>
      </c>
      <c r="F375" s="168">
        <v>0</v>
      </c>
      <c r="G375" s="169">
        <f>ROUND(E375*F375,2)</f>
        <v>0</v>
      </c>
      <c r="H375" s="168">
        <v>0</v>
      </c>
      <c r="I375" s="169">
        <f>ROUND(E375*H375,2)</f>
        <v>0</v>
      </c>
      <c r="J375" s="168">
        <v>290</v>
      </c>
      <c r="K375" s="169">
        <f>ROUND(E375*J375,2)</f>
        <v>3593.53</v>
      </c>
      <c r="L375" s="169">
        <v>21</v>
      </c>
      <c r="M375" s="169">
        <f>G375*(1+L375/100)</f>
        <v>0</v>
      </c>
      <c r="N375" s="169">
        <v>0</v>
      </c>
      <c r="O375" s="169">
        <f>ROUND(E375*N375,2)</f>
        <v>0</v>
      </c>
      <c r="P375" s="169">
        <v>0</v>
      </c>
      <c r="Q375" s="169">
        <f>ROUND(E375*P375,2)</f>
        <v>0</v>
      </c>
      <c r="R375" s="169" t="s">
        <v>241</v>
      </c>
      <c r="S375" s="169" t="s">
        <v>128</v>
      </c>
      <c r="T375" s="170" t="s">
        <v>185</v>
      </c>
      <c r="U375" s="156">
        <v>0.94199999999999995</v>
      </c>
      <c r="V375" s="156">
        <f>ROUND(E375*U375,2)</f>
        <v>11.67</v>
      </c>
      <c r="W375" s="156"/>
      <c r="X375" s="156" t="s">
        <v>381</v>
      </c>
      <c r="Y375" s="147"/>
      <c r="Z375" s="147"/>
      <c r="AA375" s="147"/>
      <c r="AB375" s="147"/>
      <c r="AC375" s="147"/>
      <c r="AD375" s="147"/>
      <c r="AE375" s="147"/>
      <c r="AF375" s="147"/>
      <c r="AG375" s="147" t="s">
        <v>382</v>
      </c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</row>
    <row r="376" spans="1:60" outlineLevel="1">
      <c r="A376" s="154"/>
      <c r="B376" s="155"/>
      <c r="C376" s="330" t="s">
        <v>397</v>
      </c>
      <c r="D376" s="331"/>
      <c r="E376" s="331"/>
      <c r="F376" s="331"/>
      <c r="G376" s="331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47"/>
      <c r="Z376" s="147"/>
      <c r="AA376" s="147"/>
      <c r="AB376" s="147"/>
      <c r="AC376" s="147"/>
      <c r="AD376" s="147"/>
      <c r="AE376" s="147"/>
      <c r="AF376" s="147"/>
      <c r="AG376" s="147" t="s">
        <v>132</v>
      </c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</row>
    <row r="377" spans="1:60" outlineLevel="1">
      <c r="A377" s="154"/>
      <c r="B377" s="155"/>
      <c r="C377" s="180" t="s">
        <v>383</v>
      </c>
      <c r="D377" s="178"/>
      <c r="E377" s="179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47"/>
      <c r="Z377" s="147"/>
      <c r="AA377" s="147"/>
      <c r="AB377" s="147"/>
      <c r="AC377" s="147"/>
      <c r="AD377" s="147"/>
      <c r="AE377" s="147"/>
      <c r="AF377" s="147"/>
      <c r="AG377" s="147" t="s">
        <v>165</v>
      </c>
      <c r="AH377" s="147">
        <v>0</v>
      </c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</row>
    <row r="378" spans="1:60" outlineLevel="1">
      <c r="A378" s="154"/>
      <c r="B378" s="155"/>
      <c r="C378" s="180" t="s">
        <v>384</v>
      </c>
      <c r="D378" s="178"/>
      <c r="E378" s="179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47"/>
      <c r="Z378" s="147"/>
      <c r="AA378" s="147"/>
      <c r="AB378" s="147"/>
      <c r="AC378" s="147"/>
      <c r="AD378" s="147"/>
      <c r="AE378" s="147"/>
      <c r="AF378" s="147"/>
      <c r="AG378" s="147" t="s">
        <v>165</v>
      </c>
      <c r="AH378" s="147">
        <v>0</v>
      </c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</row>
    <row r="379" spans="1:60" outlineLevel="1">
      <c r="A379" s="154"/>
      <c r="B379" s="155"/>
      <c r="C379" s="180" t="s">
        <v>385</v>
      </c>
      <c r="D379" s="178"/>
      <c r="E379" s="179">
        <v>12.39147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47"/>
      <c r="Z379" s="147"/>
      <c r="AA379" s="147"/>
      <c r="AB379" s="147"/>
      <c r="AC379" s="147"/>
      <c r="AD379" s="147"/>
      <c r="AE379" s="147"/>
      <c r="AF379" s="147"/>
      <c r="AG379" s="147" t="s">
        <v>165</v>
      </c>
      <c r="AH379" s="147">
        <v>0</v>
      </c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</row>
    <row r="380" spans="1:60" outlineLevel="1">
      <c r="A380" s="154"/>
      <c r="B380" s="155"/>
      <c r="C380" s="332"/>
      <c r="D380" s="333"/>
      <c r="E380" s="333"/>
      <c r="F380" s="333"/>
      <c r="G380" s="333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47"/>
      <c r="Z380" s="147"/>
      <c r="AA380" s="147"/>
      <c r="AB380" s="147"/>
      <c r="AC380" s="147"/>
      <c r="AD380" s="147"/>
      <c r="AE380" s="147"/>
      <c r="AF380" s="147"/>
      <c r="AG380" s="147" t="s">
        <v>133</v>
      </c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</row>
    <row r="381" spans="1:60" ht="22.5" outlineLevel="1">
      <c r="A381" s="164">
        <v>65</v>
      </c>
      <c r="B381" s="165" t="s">
        <v>398</v>
      </c>
      <c r="C381" s="174" t="s">
        <v>399</v>
      </c>
      <c r="D381" s="166" t="s">
        <v>268</v>
      </c>
      <c r="E381" s="167">
        <v>61.957349999999998</v>
      </c>
      <c r="F381" s="168">
        <v>0</v>
      </c>
      <c r="G381" s="169">
        <f>ROUND(E381*F381,2)</f>
        <v>0</v>
      </c>
      <c r="H381" s="168">
        <v>0</v>
      </c>
      <c r="I381" s="169">
        <f>ROUND(E381*H381,2)</f>
        <v>0</v>
      </c>
      <c r="J381" s="168">
        <v>32.299999999999997</v>
      </c>
      <c r="K381" s="169">
        <f>ROUND(E381*J381,2)</f>
        <v>2001.22</v>
      </c>
      <c r="L381" s="169">
        <v>21</v>
      </c>
      <c r="M381" s="169">
        <f>G381*(1+L381/100)</f>
        <v>0</v>
      </c>
      <c r="N381" s="169">
        <v>0</v>
      </c>
      <c r="O381" s="169">
        <f>ROUND(E381*N381,2)</f>
        <v>0</v>
      </c>
      <c r="P381" s="169">
        <v>0</v>
      </c>
      <c r="Q381" s="169">
        <f>ROUND(E381*P381,2)</f>
        <v>0</v>
      </c>
      <c r="R381" s="169" t="s">
        <v>241</v>
      </c>
      <c r="S381" s="169" t="s">
        <v>128</v>
      </c>
      <c r="T381" s="170" t="s">
        <v>185</v>
      </c>
      <c r="U381" s="156">
        <v>0.105</v>
      </c>
      <c r="V381" s="156">
        <f>ROUND(E381*U381,2)</f>
        <v>6.51</v>
      </c>
      <c r="W381" s="156"/>
      <c r="X381" s="156" t="s">
        <v>381</v>
      </c>
      <c r="Y381" s="147"/>
      <c r="Z381" s="147"/>
      <c r="AA381" s="147"/>
      <c r="AB381" s="147"/>
      <c r="AC381" s="147"/>
      <c r="AD381" s="147"/>
      <c r="AE381" s="147"/>
      <c r="AF381" s="147"/>
      <c r="AG381" s="147" t="s">
        <v>382</v>
      </c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</row>
    <row r="382" spans="1:60" outlineLevel="1">
      <c r="A382" s="154"/>
      <c r="B382" s="155"/>
      <c r="C382" s="180" t="s">
        <v>383</v>
      </c>
      <c r="D382" s="178"/>
      <c r="E382" s="179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47"/>
      <c r="Z382" s="147"/>
      <c r="AA382" s="147"/>
      <c r="AB382" s="147"/>
      <c r="AC382" s="147"/>
      <c r="AD382" s="147"/>
      <c r="AE382" s="147"/>
      <c r="AF382" s="147"/>
      <c r="AG382" s="147" t="s">
        <v>165</v>
      </c>
      <c r="AH382" s="147">
        <v>0</v>
      </c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</row>
    <row r="383" spans="1:60" outlineLevel="1">
      <c r="A383" s="154"/>
      <c r="B383" s="155"/>
      <c r="C383" s="180" t="s">
        <v>384</v>
      </c>
      <c r="D383" s="178"/>
      <c r="E383" s="179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47"/>
      <c r="Z383" s="147"/>
      <c r="AA383" s="147"/>
      <c r="AB383" s="147"/>
      <c r="AC383" s="147"/>
      <c r="AD383" s="147"/>
      <c r="AE383" s="147"/>
      <c r="AF383" s="147"/>
      <c r="AG383" s="147" t="s">
        <v>165</v>
      </c>
      <c r="AH383" s="147">
        <v>0</v>
      </c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147"/>
      <c r="BD383" s="147"/>
      <c r="BE383" s="147"/>
      <c r="BF383" s="147"/>
      <c r="BG383" s="147"/>
      <c r="BH383" s="147"/>
    </row>
    <row r="384" spans="1:60" outlineLevel="1">
      <c r="A384" s="154"/>
      <c r="B384" s="155"/>
      <c r="C384" s="180" t="s">
        <v>400</v>
      </c>
      <c r="D384" s="178"/>
      <c r="E384" s="179">
        <v>61.957349999999998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47"/>
      <c r="Z384" s="147"/>
      <c r="AA384" s="147"/>
      <c r="AB384" s="147"/>
      <c r="AC384" s="147"/>
      <c r="AD384" s="147"/>
      <c r="AE384" s="147"/>
      <c r="AF384" s="147"/>
      <c r="AG384" s="147" t="s">
        <v>165</v>
      </c>
      <c r="AH384" s="147">
        <v>0</v>
      </c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</row>
    <row r="385" spans="1:60" outlineLevel="1">
      <c r="A385" s="154"/>
      <c r="B385" s="155"/>
      <c r="C385" s="332"/>
      <c r="D385" s="333"/>
      <c r="E385" s="333"/>
      <c r="F385" s="333"/>
      <c r="G385" s="333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47"/>
      <c r="Z385" s="147"/>
      <c r="AA385" s="147"/>
      <c r="AB385" s="147"/>
      <c r="AC385" s="147"/>
      <c r="AD385" s="147"/>
      <c r="AE385" s="147"/>
      <c r="AF385" s="147"/>
      <c r="AG385" s="147" t="s">
        <v>133</v>
      </c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</row>
    <row r="386" spans="1:60" outlineLevel="1">
      <c r="A386" s="164">
        <v>66</v>
      </c>
      <c r="B386" s="165" t="s">
        <v>401</v>
      </c>
      <c r="C386" s="174" t="s">
        <v>402</v>
      </c>
      <c r="D386" s="166" t="s">
        <v>268</v>
      </c>
      <c r="E386" s="167">
        <v>12.39147</v>
      </c>
      <c r="F386" s="168">
        <v>0</v>
      </c>
      <c r="G386" s="169">
        <f>ROUND(E386*F386,2)</f>
        <v>0</v>
      </c>
      <c r="H386" s="168">
        <v>0</v>
      </c>
      <c r="I386" s="169">
        <f>ROUND(E386*H386,2)</f>
        <v>0</v>
      </c>
      <c r="J386" s="168">
        <v>1235</v>
      </c>
      <c r="K386" s="169">
        <f>ROUND(E386*J386,2)</f>
        <v>15303.47</v>
      </c>
      <c r="L386" s="169">
        <v>21</v>
      </c>
      <c r="M386" s="169">
        <f>G386*(1+L386/100)</f>
        <v>0</v>
      </c>
      <c r="N386" s="169">
        <v>0</v>
      </c>
      <c r="O386" s="169">
        <f>ROUND(E386*N386,2)</f>
        <v>0</v>
      </c>
      <c r="P386" s="169">
        <v>0</v>
      </c>
      <c r="Q386" s="169">
        <f>ROUND(E386*P386,2)</f>
        <v>0</v>
      </c>
      <c r="R386" s="169" t="s">
        <v>241</v>
      </c>
      <c r="S386" s="169" t="s">
        <v>128</v>
      </c>
      <c r="T386" s="170" t="s">
        <v>185</v>
      </c>
      <c r="U386" s="156">
        <v>0</v>
      </c>
      <c r="V386" s="156">
        <f>ROUND(E386*U386,2)</f>
        <v>0</v>
      </c>
      <c r="W386" s="156"/>
      <c r="X386" s="156" t="s">
        <v>381</v>
      </c>
      <c r="Y386" s="147"/>
      <c r="Z386" s="147"/>
      <c r="AA386" s="147"/>
      <c r="AB386" s="147"/>
      <c r="AC386" s="147"/>
      <c r="AD386" s="147"/>
      <c r="AE386" s="147"/>
      <c r="AF386" s="147"/>
      <c r="AG386" s="147" t="s">
        <v>382</v>
      </c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</row>
    <row r="387" spans="1:60" outlineLevel="1">
      <c r="A387" s="154"/>
      <c r="B387" s="155"/>
      <c r="C387" s="180" t="s">
        <v>383</v>
      </c>
      <c r="D387" s="178"/>
      <c r="E387" s="179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47"/>
      <c r="Z387" s="147"/>
      <c r="AA387" s="147"/>
      <c r="AB387" s="147"/>
      <c r="AC387" s="147"/>
      <c r="AD387" s="147"/>
      <c r="AE387" s="147"/>
      <c r="AF387" s="147"/>
      <c r="AG387" s="147" t="s">
        <v>165</v>
      </c>
      <c r="AH387" s="147">
        <v>0</v>
      </c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</row>
    <row r="388" spans="1:60" outlineLevel="1">
      <c r="A388" s="154"/>
      <c r="B388" s="155"/>
      <c r="C388" s="180" t="s">
        <v>384</v>
      </c>
      <c r="D388" s="178"/>
      <c r="E388" s="179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47"/>
      <c r="Z388" s="147"/>
      <c r="AA388" s="147"/>
      <c r="AB388" s="147"/>
      <c r="AC388" s="147"/>
      <c r="AD388" s="147"/>
      <c r="AE388" s="147"/>
      <c r="AF388" s="147"/>
      <c r="AG388" s="147" t="s">
        <v>165</v>
      </c>
      <c r="AH388" s="147">
        <v>0</v>
      </c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</row>
    <row r="389" spans="1:60" outlineLevel="1">
      <c r="A389" s="154"/>
      <c r="B389" s="155"/>
      <c r="C389" s="180" t="s">
        <v>385</v>
      </c>
      <c r="D389" s="178"/>
      <c r="E389" s="179">
        <v>12.39147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47"/>
      <c r="Z389" s="147"/>
      <c r="AA389" s="147"/>
      <c r="AB389" s="147"/>
      <c r="AC389" s="147"/>
      <c r="AD389" s="147"/>
      <c r="AE389" s="147"/>
      <c r="AF389" s="147"/>
      <c r="AG389" s="147" t="s">
        <v>165</v>
      </c>
      <c r="AH389" s="147">
        <v>0</v>
      </c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</row>
    <row r="390" spans="1:60" outlineLevel="1">
      <c r="A390" s="154"/>
      <c r="B390" s="155"/>
      <c r="C390" s="332"/>
      <c r="D390" s="333"/>
      <c r="E390" s="333"/>
      <c r="F390" s="333"/>
      <c r="G390" s="333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47"/>
      <c r="Z390" s="147"/>
      <c r="AA390" s="147"/>
      <c r="AB390" s="147"/>
      <c r="AC390" s="147"/>
      <c r="AD390" s="147"/>
      <c r="AE390" s="147"/>
      <c r="AF390" s="147"/>
      <c r="AG390" s="147" t="s">
        <v>133</v>
      </c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147"/>
      <c r="BD390" s="147"/>
      <c r="BE390" s="147"/>
      <c r="BF390" s="147"/>
      <c r="BG390" s="147"/>
      <c r="BH390" s="147"/>
    </row>
    <row r="391" spans="1:60">
      <c r="A391" s="3"/>
      <c r="B391" s="4"/>
      <c r="C391" s="175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AE391">
        <v>15</v>
      </c>
      <c r="AF391">
        <v>21</v>
      </c>
      <c r="AG391" t="s">
        <v>110</v>
      </c>
    </row>
    <row r="392" spans="1:60">
      <c r="A392" s="150"/>
      <c r="B392" s="151" t="s">
        <v>29</v>
      </c>
      <c r="C392" s="176"/>
      <c r="D392" s="152"/>
      <c r="E392" s="153"/>
      <c r="F392" s="153"/>
      <c r="G392" s="172">
        <f>G8+G27+G61+G90+G110+G161+G168+G245+G274+G307+G323+G335+G340+G353</f>
        <v>0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AE392">
        <f>SUMIF(L7:L390,AE391,G7:G390)</f>
        <v>0</v>
      </c>
      <c r="AF392">
        <f>SUMIF(L7:L390,AF391,G7:G390)</f>
        <v>0</v>
      </c>
      <c r="AG392" t="s">
        <v>152</v>
      </c>
    </row>
    <row r="393" spans="1:60">
      <c r="A393" s="329" t="s">
        <v>153</v>
      </c>
      <c r="B393" s="329"/>
      <c r="C393" s="175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60">
      <c r="A394" s="3"/>
      <c r="B394" s="4" t="s">
        <v>154</v>
      </c>
      <c r="C394" s="175" t="s">
        <v>155</v>
      </c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AG394" t="s">
        <v>156</v>
      </c>
    </row>
    <row r="395" spans="1:60">
      <c r="A395" s="3"/>
      <c r="B395" s="4" t="s">
        <v>157</v>
      </c>
      <c r="C395" s="175" t="s">
        <v>158</v>
      </c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AG395" t="s">
        <v>159</v>
      </c>
    </row>
    <row r="396" spans="1:60">
      <c r="A396" s="3"/>
      <c r="B396" s="4"/>
      <c r="C396" s="175" t="s">
        <v>160</v>
      </c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AG396" t="s">
        <v>161</v>
      </c>
    </row>
    <row r="397" spans="1:60">
      <c r="A397" s="3"/>
      <c r="B397" s="4"/>
      <c r="C397" s="175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60">
      <c r="C398" s="177"/>
      <c r="D398" s="10"/>
      <c r="AG398" t="s">
        <v>162</v>
      </c>
    </row>
    <row r="399" spans="1:60">
      <c r="D399" s="10"/>
    </row>
    <row r="400" spans="1:60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l8hVle96D6Jk7+siOqKHfjEcvTDe7Yg/9Tir9Gun8lqUA5nSPrZeFrENyOHKvN9tLyZIZrYJeX0UcxTy5+EpEA==" saltValue="Db+S4vZWyG1RhhnGCiD78A==" spinCount="100000" sheet="1"/>
  <mergeCells count="84">
    <mergeCell ref="C385:G385"/>
    <mergeCell ref="C390:G390"/>
    <mergeCell ref="C363:G363"/>
    <mergeCell ref="C365:G365"/>
    <mergeCell ref="C369:G369"/>
    <mergeCell ref="C374:G374"/>
    <mergeCell ref="C376:G376"/>
    <mergeCell ref="C380:G380"/>
    <mergeCell ref="C358:G358"/>
    <mergeCell ref="C327:G327"/>
    <mergeCell ref="C329:G329"/>
    <mergeCell ref="C331:G331"/>
    <mergeCell ref="C333:G333"/>
    <mergeCell ref="C334:G334"/>
    <mergeCell ref="C337:G337"/>
    <mergeCell ref="C339:G339"/>
    <mergeCell ref="C344:G344"/>
    <mergeCell ref="C349:G349"/>
    <mergeCell ref="C351:G351"/>
    <mergeCell ref="C352:G352"/>
    <mergeCell ref="C325:G325"/>
    <mergeCell ref="C303:G303"/>
    <mergeCell ref="C305:G305"/>
    <mergeCell ref="C306:G306"/>
    <mergeCell ref="C309:G309"/>
    <mergeCell ref="C311:G311"/>
    <mergeCell ref="C313:G313"/>
    <mergeCell ref="C315:G315"/>
    <mergeCell ref="C317:G317"/>
    <mergeCell ref="C319:G319"/>
    <mergeCell ref="C321:G321"/>
    <mergeCell ref="C322:G322"/>
    <mergeCell ref="C295:G295"/>
    <mergeCell ref="C243:G243"/>
    <mergeCell ref="C244:G244"/>
    <mergeCell ref="C254:G254"/>
    <mergeCell ref="C259:G259"/>
    <mergeCell ref="C270:G270"/>
    <mergeCell ref="C272:G272"/>
    <mergeCell ref="C273:G273"/>
    <mergeCell ref="C276:G276"/>
    <mergeCell ref="C281:G281"/>
    <mergeCell ref="C285:G285"/>
    <mergeCell ref="C291:G291"/>
    <mergeCell ref="C132:G132"/>
    <mergeCell ref="C137:G137"/>
    <mergeCell ref="C241:G241"/>
    <mergeCell ref="C149:G149"/>
    <mergeCell ref="C156:G156"/>
    <mergeCell ref="C158:G158"/>
    <mergeCell ref="C160:G160"/>
    <mergeCell ref="C163:G163"/>
    <mergeCell ref="C167:G167"/>
    <mergeCell ref="C181:G181"/>
    <mergeCell ref="C201:G201"/>
    <mergeCell ref="C214:G214"/>
    <mergeCell ref="C232:G232"/>
    <mergeCell ref="C237:G237"/>
    <mergeCell ref="C107:G107"/>
    <mergeCell ref="C109:G109"/>
    <mergeCell ref="C117:G117"/>
    <mergeCell ref="C124:G124"/>
    <mergeCell ref="C126:G126"/>
    <mergeCell ref="A1:G1"/>
    <mergeCell ref="C2:G2"/>
    <mergeCell ref="C3:G3"/>
    <mergeCell ref="C4:G4"/>
    <mergeCell ref="C53:G53"/>
    <mergeCell ref="A393:B393"/>
    <mergeCell ref="C26:G26"/>
    <mergeCell ref="C29:G29"/>
    <mergeCell ref="C30:G30"/>
    <mergeCell ref="C36:G36"/>
    <mergeCell ref="C43:G43"/>
    <mergeCell ref="C89:G89"/>
    <mergeCell ref="C60:G60"/>
    <mergeCell ref="C68:G68"/>
    <mergeCell ref="C75:G75"/>
    <mergeCell ref="C82:G82"/>
    <mergeCell ref="C142:G142"/>
    <mergeCell ref="C96:G96"/>
    <mergeCell ref="C101:G101"/>
    <mergeCell ref="C103:G103"/>
    <mergeCell ref="C105:G105"/>
  </mergeCells>
  <pageMargins left="0.59055118110236204" right="0.196850393700787" top="0.78740157499999996" bottom="0.78740157499999996" header="0.3" footer="0.3"/>
  <pageSetup paperSize="9" scale="68" fitToHeight="0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H19"/>
  <sheetViews>
    <sheetView showGridLines="0" workbookViewId="0">
      <pane ySplit="12" topLeftCell="A13" activePane="bottomLeft" state="frozenSplit"/>
      <selection activeCell="I33" sqref="I33"/>
      <selection pane="bottomLeft" activeCell="H14" sqref="H14"/>
    </sheetView>
  </sheetViews>
  <sheetFormatPr defaultColWidth="9" defaultRowHeight="12" customHeight="1"/>
  <cols>
    <col min="1" max="1" width="6" style="234" customWidth="1"/>
    <col min="2" max="2" width="7.42578125" style="233" customWidth="1"/>
    <col min="3" max="3" width="13.28515625" style="233" customWidth="1"/>
    <col min="4" max="4" width="40.140625" style="233" customWidth="1"/>
    <col min="5" max="5" width="4.7109375" style="233" customWidth="1"/>
    <col min="6" max="6" width="9.5703125" style="232" customWidth="1"/>
    <col min="7" max="7" width="11.42578125" style="231" customWidth="1"/>
    <col min="8" max="8" width="18.140625" style="231" customWidth="1"/>
    <col min="9" max="16384" width="9" style="230"/>
  </cols>
  <sheetData>
    <row r="1" spans="1:8" s="235" customFormat="1" ht="27.75" customHeight="1">
      <c r="A1" s="349" t="s">
        <v>504</v>
      </c>
      <c r="B1" s="349"/>
      <c r="C1" s="349"/>
      <c r="D1" s="349"/>
      <c r="E1" s="349"/>
      <c r="F1" s="349"/>
      <c r="G1" s="349"/>
      <c r="H1" s="349"/>
    </row>
    <row r="2" spans="1:8" s="235" customFormat="1" ht="12.75" customHeight="1">
      <c r="A2" s="266" t="s">
        <v>499</v>
      </c>
      <c r="B2" s="266"/>
      <c r="C2" s="266"/>
      <c r="D2" s="266"/>
      <c r="E2" s="266"/>
      <c r="F2" s="266"/>
      <c r="G2" s="266"/>
      <c r="H2" s="266"/>
    </row>
    <row r="3" spans="1:8" s="235" customFormat="1" ht="12.75" customHeight="1">
      <c r="A3" s="266" t="s">
        <v>498</v>
      </c>
      <c r="B3" s="266"/>
      <c r="C3" s="266"/>
      <c r="D3" s="266"/>
      <c r="E3" s="266"/>
      <c r="F3" s="266"/>
      <c r="G3" s="266"/>
      <c r="H3" s="266"/>
    </row>
    <row r="4" spans="1:8" s="235" customFormat="1" ht="13.5" customHeight="1">
      <c r="A4" s="267" t="s">
        <v>497</v>
      </c>
      <c r="B4" s="266"/>
      <c r="C4" s="267"/>
      <c r="D4" s="266"/>
      <c r="E4" s="266"/>
      <c r="F4" s="266"/>
      <c r="G4" s="266"/>
      <c r="H4" s="266"/>
    </row>
    <row r="5" spans="1:8" s="235" customFormat="1" ht="6.75" customHeight="1">
      <c r="A5" s="265"/>
      <c r="B5" s="263"/>
      <c r="C5" s="264"/>
      <c r="D5" s="263"/>
      <c r="E5" s="263"/>
      <c r="F5" s="262"/>
      <c r="G5" s="261"/>
      <c r="H5" s="261"/>
    </row>
    <row r="6" spans="1:8" s="235" customFormat="1" ht="12.75" customHeight="1">
      <c r="A6" s="258" t="s">
        <v>496</v>
      </c>
      <c r="B6" s="258"/>
      <c r="C6" s="258" t="s">
        <v>495</v>
      </c>
      <c r="D6" s="258"/>
      <c r="E6" s="258"/>
      <c r="F6" s="258"/>
      <c r="G6" s="258"/>
      <c r="H6" s="258"/>
    </row>
    <row r="7" spans="1:8" s="235" customFormat="1" ht="13.5" customHeight="1">
      <c r="A7" s="258" t="s">
        <v>494</v>
      </c>
      <c r="B7" s="258"/>
      <c r="C7" s="258"/>
      <c r="D7" s="258"/>
      <c r="E7" s="258"/>
      <c r="F7" s="258"/>
      <c r="G7" s="258" t="s">
        <v>493</v>
      </c>
      <c r="H7" s="258" t="s">
        <v>492</v>
      </c>
    </row>
    <row r="8" spans="1:8" s="235" customFormat="1" ht="13.5" customHeight="1">
      <c r="A8" s="258" t="s">
        <v>491</v>
      </c>
      <c r="B8" s="260"/>
      <c r="C8" s="260"/>
      <c r="D8" s="260"/>
      <c r="E8" s="260"/>
      <c r="F8" s="259"/>
      <c r="G8" s="258" t="s">
        <v>490</v>
      </c>
      <c r="H8" s="257" t="s">
        <v>489</v>
      </c>
    </row>
    <row r="9" spans="1:8" s="235" customFormat="1" ht="6" customHeight="1" thickBot="1">
      <c r="A9" s="255"/>
      <c r="B9" s="255"/>
      <c r="C9" s="255"/>
      <c r="D9" s="255"/>
      <c r="E9" s="255"/>
      <c r="F9" s="255"/>
      <c r="G9" s="255"/>
      <c r="H9" s="255"/>
    </row>
    <row r="10" spans="1:8" s="235" customFormat="1" ht="25.5" customHeight="1" thickBot="1">
      <c r="A10" s="256" t="s">
        <v>488</v>
      </c>
      <c r="B10" s="256" t="s">
        <v>487</v>
      </c>
      <c r="C10" s="256" t="s">
        <v>486</v>
      </c>
      <c r="D10" s="256" t="s">
        <v>455</v>
      </c>
      <c r="E10" s="256" t="s">
        <v>105</v>
      </c>
      <c r="F10" s="256" t="s">
        <v>485</v>
      </c>
      <c r="G10" s="256" t="s">
        <v>484</v>
      </c>
      <c r="H10" s="256" t="s">
        <v>1</v>
      </c>
    </row>
    <row r="11" spans="1:8" s="235" customFormat="1" ht="12.75" hidden="1" customHeight="1">
      <c r="A11" s="256" t="s">
        <v>323</v>
      </c>
      <c r="B11" s="256" t="s">
        <v>483</v>
      </c>
      <c r="C11" s="256" t="s">
        <v>482</v>
      </c>
      <c r="D11" s="256" t="s">
        <v>481</v>
      </c>
      <c r="E11" s="256" t="s">
        <v>480</v>
      </c>
      <c r="F11" s="256" t="s">
        <v>479</v>
      </c>
      <c r="G11" s="256" t="s">
        <v>478</v>
      </c>
      <c r="H11" s="256" t="s">
        <v>477</v>
      </c>
    </row>
    <row r="12" spans="1:8" s="235" customFormat="1" ht="4.5" customHeight="1">
      <c r="A12" s="255"/>
      <c r="B12" s="255"/>
      <c r="C12" s="255"/>
      <c r="D12" s="255"/>
      <c r="E12" s="255"/>
      <c r="F12" s="255"/>
      <c r="G12" s="255"/>
      <c r="H12" s="255"/>
    </row>
    <row r="13" spans="1:8" s="235" customFormat="1" ht="30.75" customHeight="1">
      <c r="A13" s="254"/>
      <c r="B13" s="253"/>
      <c r="C13" s="253" t="s">
        <v>476</v>
      </c>
      <c r="D13" s="253" t="s">
        <v>475</v>
      </c>
      <c r="E13" s="253"/>
      <c r="F13" s="252"/>
      <c r="G13" s="251"/>
      <c r="H13" s="251">
        <f>SUM(H14)</f>
        <v>0</v>
      </c>
    </row>
    <row r="14" spans="1:8" s="235" customFormat="1" ht="28.5" customHeight="1">
      <c r="A14" s="250"/>
      <c r="B14" s="249"/>
      <c r="C14" s="249" t="s">
        <v>474</v>
      </c>
      <c r="D14" s="249" t="s">
        <v>473</v>
      </c>
      <c r="E14" s="249"/>
      <c r="F14" s="248"/>
      <c r="G14" s="247"/>
      <c r="H14" s="247">
        <f>SUM(H17,H15)</f>
        <v>0</v>
      </c>
    </row>
    <row r="15" spans="1:8" s="235" customFormat="1" ht="24" customHeight="1">
      <c r="A15" s="246">
        <v>1</v>
      </c>
      <c r="B15" s="245" t="s">
        <v>469</v>
      </c>
      <c r="C15" s="245" t="s">
        <v>472</v>
      </c>
      <c r="D15" s="245" t="s">
        <v>471</v>
      </c>
      <c r="E15" s="245" t="s">
        <v>217</v>
      </c>
      <c r="F15" s="244">
        <v>1</v>
      </c>
      <c r="G15" s="301">
        <v>0</v>
      </c>
      <c r="H15" s="302">
        <f>F15*G15</f>
        <v>0</v>
      </c>
    </row>
    <row r="16" spans="1:8" s="235" customFormat="1" ht="13.5" customHeight="1">
      <c r="A16" s="243"/>
      <c r="B16" s="242"/>
      <c r="C16" s="242"/>
      <c r="D16" s="242" t="s">
        <v>470</v>
      </c>
      <c r="E16" s="242"/>
      <c r="F16" s="241">
        <v>1</v>
      </c>
      <c r="G16" s="240"/>
      <c r="H16" s="240"/>
    </row>
    <row r="17" spans="1:8" s="235" customFormat="1" ht="24" customHeight="1">
      <c r="A17" s="246">
        <v>2</v>
      </c>
      <c r="B17" s="245" t="s">
        <v>469</v>
      </c>
      <c r="C17" s="245" t="s">
        <v>468</v>
      </c>
      <c r="D17" s="245" t="s">
        <v>467</v>
      </c>
      <c r="E17" s="245" t="s">
        <v>217</v>
      </c>
      <c r="F17" s="244">
        <v>5</v>
      </c>
      <c r="G17" s="301">
        <v>0</v>
      </c>
      <c r="H17" s="302">
        <f>F17*G17</f>
        <v>0</v>
      </c>
    </row>
    <row r="18" spans="1:8" s="235" customFormat="1" ht="13.5" customHeight="1">
      <c r="A18" s="243"/>
      <c r="B18" s="242"/>
      <c r="C18" s="242"/>
      <c r="D18" s="242" t="s">
        <v>466</v>
      </c>
      <c r="E18" s="242"/>
      <c r="F18" s="241">
        <v>5</v>
      </c>
      <c r="G18" s="240"/>
      <c r="H18" s="240"/>
    </row>
    <row r="19" spans="1:8" s="235" customFormat="1" ht="30.75" customHeight="1">
      <c r="A19" s="239"/>
      <c r="B19" s="238"/>
      <c r="C19" s="238"/>
      <c r="D19" s="238" t="s">
        <v>465</v>
      </c>
      <c r="E19" s="238"/>
      <c r="F19" s="237"/>
      <c r="G19" s="236"/>
      <c r="H19" s="236">
        <f>SUM(H15,H17)</f>
        <v>0</v>
      </c>
    </row>
  </sheetData>
  <mergeCells count="1">
    <mergeCell ref="A1:H1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G38"/>
  <sheetViews>
    <sheetView zoomScale="90" zoomScaleNormal="90" workbookViewId="0">
      <selection activeCell="F31" sqref="F31"/>
    </sheetView>
  </sheetViews>
  <sheetFormatPr defaultRowHeight="15"/>
  <cols>
    <col min="1" max="1" width="13.7109375" style="204" customWidth="1"/>
    <col min="2" max="2" width="94.85546875" style="204" customWidth="1"/>
    <col min="3" max="3" width="6.42578125" style="204" customWidth="1"/>
    <col min="4" max="4" width="6.85546875" style="204" customWidth="1"/>
    <col min="5" max="5" width="14.42578125" style="204" customWidth="1"/>
    <col min="6" max="6" width="17" style="204" customWidth="1"/>
    <col min="7" max="7" width="12.7109375" style="204" bestFit="1" customWidth="1"/>
    <col min="8" max="16384" width="9.140625" style="204"/>
  </cols>
  <sheetData>
    <row r="1" spans="1:7" ht="18.75">
      <c r="A1" s="213"/>
      <c r="B1" s="229" t="s">
        <v>505</v>
      </c>
      <c r="C1" s="213"/>
      <c r="D1" s="227"/>
      <c r="E1" s="213"/>
      <c r="F1" s="226"/>
      <c r="G1" s="226"/>
    </row>
    <row r="2" spans="1:7">
      <c r="A2" s="213"/>
      <c r="B2" s="228" t="s">
        <v>464</v>
      </c>
      <c r="C2" s="213"/>
      <c r="D2" s="227"/>
      <c r="E2" s="213"/>
      <c r="F2" s="226"/>
      <c r="G2" s="226"/>
    </row>
    <row r="3" spans="1:7" ht="20.25">
      <c r="A3" s="225" t="s">
        <v>463</v>
      </c>
      <c r="B3" s="224"/>
      <c r="C3" s="223"/>
      <c r="D3" s="222"/>
      <c r="E3" s="223"/>
      <c r="F3" s="222"/>
      <c r="G3" s="221"/>
    </row>
    <row r="4" spans="1:7">
      <c r="A4" s="220" t="s">
        <v>462</v>
      </c>
      <c r="B4" s="219"/>
      <c r="C4" s="219"/>
      <c r="D4" s="219"/>
      <c r="E4" s="219"/>
      <c r="F4" s="219"/>
      <c r="G4" s="218"/>
    </row>
    <row r="5" spans="1:7">
      <c r="A5" s="220" t="s">
        <v>461</v>
      </c>
      <c r="B5" s="219"/>
      <c r="C5" s="219"/>
      <c r="D5" s="219"/>
      <c r="E5" s="219"/>
      <c r="F5" s="219"/>
      <c r="G5" s="218"/>
    </row>
    <row r="6" spans="1:7">
      <c r="A6" s="220" t="s">
        <v>460</v>
      </c>
      <c r="B6" s="219"/>
      <c r="C6" s="219"/>
      <c r="D6" s="219"/>
      <c r="E6" s="219"/>
      <c r="F6" s="219"/>
      <c r="G6" s="218"/>
    </row>
    <row r="7" spans="1:7">
      <c r="A7" s="220" t="s">
        <v>459</v>
      </c>
      <c r="B7" s="219"/>
      <c r="C7" s="219"/>
      <c r="D7" s="219"/>
      <c r="E7" s="219"/>
      <c r="F7" s="219"/>
      <c r="G7" s="218"/>
    </row>
    <row r="8" spans="1:7">
      <c r="A8" s="220" t="s">
        <v>458</v>
      </c>
      <c r="B8" s="219"/>
      <c r="C8" s="219"/>
      <c r="D8" s="219"/>
      <c r="E8" s="219"/>
      <c r="F8" s="219"/>
      <c r="G8" s="218"/>
    </row>
    <row r="9" spans="1:7">
      <c r="A9" s="213"/>
      <c r="B9" s="207"/>
      <c r="C9" s="213" t="s">
        <v>457</v>
      </c>
      <c r="D9" s="213" t="s">
        <v>106</v>
      </c>
      <c r="E9" s="213" t="s">
        <v>30</v>
      </c>
      <c r="F9" s="212" t="s">
        <v>31</v>
      </c>
      <c r="G9" s="212" t="s">
        <v>29</v>
      </c>
    </row>
    <row r="10" spans="1:7">
      <c r="A10" s="216" t="s">
        <v>456</v>
      </c>
      <c r="B10" s="217" t="s">
        <v>455</v>
      </c>
      <c r="C10" s="216"/>
      <c r="D10" s="215"/>
      <c r="E10" s="303" t="s">
        <v>454</v>
      </c>
      <c r="F10" s="304" t="s">
        <v>454</v>
      </c>
      <c r="G10" s="304" t="s">
        <v>454</v>
      </c>
    </row>
    <row r="11" spans="1:7" ht="15.75">
      <c r="A11" s="211"/>
      <c r="B11" s="210" t="s">
        <v>453</v>
      </c>
      <c r="C11" s="209"/>
      <c r="D11" s="209"/>
      <c r="E11" s="208"/>
      <c r="F11" s="208"/>
      <c r="G11" s="208"/>
    </row>
    <row r="12" spans="1:7">
      <c r="A12" s="213" t="s">
        <v>452</v>
      </c>
      <c r="B12" s="309" t="s">
        <v>451</v>
      </c>
      <c r="C12" s="310" t="s">
        <v>421</v>
      </c>
      <c r="D12" s="311">
        <v>10</v>
      </c>
      <c r="E12" s="311"/>
      <c r="F12" s="312">
        <v>0</v>
      </c>
      <c r="G12" s="313">
        <f>SUM(E12:F12)</f>
        <v>0</v>
      </c>
    </row>
    <row r="13" spans="1:7">
      <c r="A13" s="213" t="s">
        <v>450</v>
      </c>
      <c r="B13" s="309" t="s">
        <v>449</v>
      </c>
      <c r="C13" s="310" t="s">
        <v>421</v>
      </c>
      <c r="D13" s="311">
        <v>15</v>
      </c>
      <c r="E13" s="311"/>
      <c r="F13" s="312">
        <v>0</v>
      </c>
      <c r="G13" s="313">
        <f t="shared" ref="G13:G34" si="0">SUM(E13:F13)</f>
        <v>0</v>
      </c>
    </row>
    <row r="14" spans="1:7">
      <c r="A14" s="213" t="s">
        <v>448</v>
      </c>
      <c r="B14" s="309" t="s">
        <v>447</v>
      </c>
      <c r="C14" s="310" t="s">
        <v>421</v>
      </c>
      <c r="D14" s="311">
        <v>15</v>
      </c>
      <c r="E14" s="311"/>
      <c r="F14" s="312">
        <v>0</v>
      </c>
      <c r="G14" s="313">
        <f t="shared" si="0"/>
        <v>0</v>
      </c>
    </row>
    <row r="15" spans="1:7">
      <c r="A15" s="213"/>
      <c r="B15" s="309" t="s">
        <v>446</v>
      </c>
      <c r="C15" s="310"/>
      <c r="D15" s="311"/>
      <c r="E15" s="311"/>
      <c r="F15" s="311"/>
      <c r="G15" s="313"/>
    </row>
    <row r="16" spans="1:7">
      <c r="A16" s="213" t="s">
        <v>445</v>
      </c>
      <c r="B16" s="309" t="s">
        <v>444</v>
      </c>
      <c r="C16" s="310" t="s">
        <v>421</v>
      </c>
      <c r="D16" s="311">
        <v>20</v>
      </c>
      <c r="E16" s="311"/>
      <c r="F16" s="312">
        <v>0</v>
      </c>
      <c r="G16" s="313">
        <f t="shared" si="0"/>
        <v>0</v>
      </c>
    </row>
    <row r="17" spans="1:7">
      <c r="A17" s="213" t="s">
        <v>443</v>
      </c>
      <c r="B17" s="309" t="s">
        <v>442</v>
      </c>
      <c r="C17" s="310" t="s">
        <v>359</v>
      </c>
      <c r="D17" s="311">
        <v>5</v>
      </c>
      <c r="E17" s="312">
        <v>0</v>
      </c>
      <c r="F17" s="312">
        <v>0</v>
      </c>
      <c r="G17" s="313">
        <f t="shared" si="0"/>
        <v>0</v>
      </c>
    </row>
    <row r="18" spans="1:7">
      <c r="A18" s="213" t="s">
        <v>441</v>
      </c>
      <c r="B18" s="309" t="s">
        <v>440</v>
      </c>
      <c r="C18" s="310"/>
      <c r="D18" s="311"/>
      <c r="E18" s="311"/>
      <c r="F18" s="311"/>
      <c r="G18" s="313"/>
    </row>
    <row r="19" spans="1:7">
      <c r="A19" s="213"/>
      <c r="B19" s="309" t="s">
        <v>439</v>
      </c>
      <c r="C19" s="310" t="s">
        <v>434</v>
      </c>
      <c r="D19" s="311">
        <v>39</v>
      </c>
      <c r="E19" s="312">
        <v>0</v>
      </c>
      <c r="F19" s="312">
        <v>0</v>
      </c>
      <c r="G19" s="313">
        <f t="shared" si="0"/>
        <v>0</v>
      </c>
    </row>
    <row r="20" spans="1:7">
      <c r="A20" s="213"/>
      <c r="B20" s="309" t="s">
        <v>438</v>
      </c>
      <c r="C20" s="310"/>
      <c r="D20" s="311"/>
      <c r="E20" s="311"/>
      <c r="F20" s="311"/>
      <c r="G20" s="313"/>
    </row>
    <row r="21" spans="1:7">
      <c r="A21" s="213"/>
      <c r="B21" s="309" t="s">
        <v>437</v>
      </c>
      <c r="C21" s="310"/>
      <c r="D21" s="311"/>
      <c r="E21" s="311"/>
      <c r="F21" s="311"/>
      <c r="G21" s="313"/>
    </row>
    <row r="22" spans="1:7">
      <c r="A22" s="213" t="s">
        <v>436</v>
      </c>
      <c r="B22" s="309" t="s">
        <v>435</v>
      </c>
      <c r="C22" s="310" t="s">
        <v>434</v>
      </c>
      <c r="D22" s="311">
        <v>39</v>
      </c>
      <c r="E22" s="312">
        <v>0</v>
      </c>
      <c r="F22" s="312">
        <v>0</v>
      </c>
      <c r="G22" s="313">
        <f t="shared" si="0"/>
        <v>0</v>
      </c>
    </row>
    <row r="23" spans="1:7" ht="24">
      <c r="A23" s="213" t="s">
        <v>433</v>
      </c>
      <c r="B23" s="309" t="s">
        <v>432</v>
      </c>
      <c r="C23" s="310" t="s">
        <v>421</v>
      </c>
      <c r="D23" s="311">
        <v>8</v>
      </c>
      <c r="E23" s="311"/>
      <c r="F23" s="312">
        <v>0</v>
      </c>
      <c r="G23" s="313">
        <f t="shared" si="0"/>
        <v>0</v>
      </c>
    </row>
    <row r="24" spans="1:7">
      <c r="A24" s="213" t="s">
        <v>431</v>
      </c>
      <c r="B24" s="309"/>
      <c r="C24" s="310"/>
      <c r="D24" s="311"/>
      <c r="E24" s="311"/>
      <c r="F24" s="311"/>
      <c r="G24" s="313"/>
    </row>
    <row r="25" spans="1:7">
      <c r="A25" s="213" t="s">
        <v>430</v>
      </c>
      <c r="B25" s="309" t="s">
        <v>429</v>
      </c>
      <c r="C25" s="310" t="s">
        <v>359</v>
      </c>
      <c r="D25" s="311">
        <v>30</v>
      </c>
      <c r="E25" s="312">
        <v>0</v>
      </c>
      <c r="F25" s="311"/>
      <c r="G25" s="313">
        <f t="shared" si="0"/>
        <v>0</v>
      </c>
    </row>
    <row r="26" spans="1:7">
      <c r="A26" s="213" t="s">
        <v>428</v>
      </c>
      <c r="B26" s="309" t="s">
        <v>427</v>
      </c>
      <c r="C26" s="310" t="s">
        <v>0</v>
      </c>
      <c r="D26" s="314">
        <v>0</v>
      </c>
      <c r="E26" s="311"/>
      <c r="F26" s="312">
        <v>0</v>
      </c>
      <c r="G26" s="313">
        <f t="shared" si="0"/>
        <v>0</v>
      </c>
    </row>
    <row r="27" spans="1:7">
      <c r="A27" s="213"/>
      <c r="B27" s="309" t="s">
        <v>426</v>
      </c>
      <c r="C27" s="310" t="s">
        <v>0</v>
      </c>
      <c r="D27" s="312">
        <v>0</v>
      </c>
      <c r="E27" s="311"/>
      <c r="F27" s="312">
        <v>0</v>
      </c>
      <c r="G27" s="313">
        <f t="shared" si="0"/>
        <v>0</v>
      </c>
    </row>
    <row r="28" spans="1:7">
      <c r="A28" s="213"/>
      <c r="B28" s="309" t="s">
        <v>425</v>
      </c>
      <c r="C28" s="310" t="s">
        <v>421</v>
      </c>
      <c r="D28" s="311">
        <v>20</v>
      </c>
      <c r="E28" s="311"/>
      <c r="F28" s="312">
        <v>0</v>
      </c>
      <c r="G28" s="313">
        <f t="shared" si="0"/>
        <v>0</v>
      </c>
    </row>
    <row r="29" spans="1:7">
      <c r="A29" s="213"/>
      <c r="B29" s="309" t="s">
        <v>424</v>
      </c>
      <c r="C29" s="310" t="s">
        <v>421</v>
      </c>
      <c r="D29" s="311">
        <v>5</v>
      </c>
      <c r="E29" s="311"/>
      <c r="F29" s="312">
        <v>0</v>
      </c>
      <c r="G29" s="313">
        <f t="shared" si="0"/>
        <v>0</v>
      </c>
    </row>
    <row r="30" spans="1:7">
      <c r="A30" s="213"/>
      <c r="B30" s="309" t="s">
        <v>511</v>
      </c>
      <c r="C30" s="310"/>
      <c r="D30" s="311"/>
      <c r="E30" s="311"/>
      <c r="F30" s="323">
        <v>0</v>
      </c>
      <c r="G30" s="313">
        <f t="shared" si="0"/>
        <v>0</v>
      </c>
    </row>
    <row r="31" spans="1:7">
      <c r="A31" s="213"/>
      <c r="B31" s="309" t="s">
        <v>511</v>
      </c>
      <c r="C31" s="310"/>
      <c r="D31" s="311"/>
      <c r="E31" s="311"/>
      <c r="F31" s="323">
        <v>0</v>
      </c>
      <c r="G31" s="313">
        <f t="shared" si="0"/>
        <v>0</v>
      </c>
    </row>
    <row r="32" spans="1:7">
      <c r="A32" s="213"/>
      <c r="B32" s="309" t="s">
        <v>423</v>
      </c>
      <c r="C32" s="310" t="s">
        <v>421</v>
      </c>
      <c r="D32" s="311">
        <v>10</v>
      </c>
      <c r="E32" s="311"/>
      <c r="F32" s="312">
        <v>0</v>
      </c>
      <c r="G32" s="313">
        <f t="shared" si="0"/>
        <v>0</v>
      </c>
    </row>
    <row r="33" spans="1:7">
      <c r="A33" s="213"/>
      <c r="B33" s="309" t="s">
        <v>422</v>
      </c>
      <c r="C33" s="310" t="s">
        <v>421</v>
      </c>
      <c r="D33" s="311">
        <v>10</v>
      </c>
      <c r="E33" s="311"/>
      <c r="F33" s="312">
        <v>0</v>
      </c>
      <c r="G33" s="313">
        <f t="shared" si="0"/>
        <v>0</v>
      </c>
    </row>
    <row r="34" spans="1:7">
      <c r="A34" s="213"/>
      <c r="B34" s="309" t="s">
        <v>511</v>
      </c>
      <c r="C34" s="310"/>
      <c r="D34" s="311"/>
      <c r="E34" s="311"/>
      <c r="F34" s="323">
        <v>0</v>
      </c>
      <c r="G34" s="313">
        <f t="shared" si="0"/>
        <v>0</v>
      </c>
    </row>
    <row r="35" spans="1:7">
      <c r="A35" s="213"/>
      <c r="B35" s="214"/>
      <c r="C35" s="213"/>
      <c r="D35" s="212"/>
      <c r="E35" s="212"/>
      <c r="F35" s="212"/>
      <c r="G35" s="205"/>
    </row>
    <row r="36" spans="1:7" ht="15.75">
      <c r="A36" s="211"/>
      <c r="B36" s="210" t="s">
        <v>420</v>
      </c>
      <c r="C36" s="209"/>
      <c r="D36" s="209"/>
      <c r="E36" s="208">
        <f>SUM(E12:E35)</f>
        <v>0</v>
      </c>
      <c r="F36" s="208">
        <f>SUM(F12:F34)</f>
        <v>0</v>
      </c>
      <c r="G36" s="208">
        <f>SUM(G12:G34)</f>
        <v>0</v>
      </c>
    </row>
    <row r="37" spans="1:7" ht="20.25" customHeight="1">
      <c r="A37" s="305"/>
      <c r="B37" s="306" t="s">
        <v>419</v>
      </c>
      <c r="C37" s="307"/>
      <c r="D37" s="307"/>
      <c r="E37" s="308"/>
      <c r="F37" s="350">
        <f>SUM(E36:F36)</f>
        <v>0</v>
      </c>
      <c r="G37" s="351"/>
    </row>
    <row r="38" spans="1:7">
      <c r="A38" s="207"/>
      <c r="B38" s="207"/>
      <c r="C38" s="205"/>
      <c r="D38" s="206"/>
      <c r="E38" s="205"/>
      <c r="F38" s="206"/>
      <c r="G38" s="205"/>
    </row>
  </sheetData>
  <autoFilter ref="A1:G37" xr:uid="{00000000-0009-0000-0000-000007000000}"/>
  <mergeCells count="1">
    <mergeCell ref="F37:G37"/>
  </mergeCells>
  <pageMargins left="0.37" right="0.3" top="0.78740157499999996" bottom="0.78740157499999996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/>
  <dimension ref="A1:O70"/>
  <sheetViews>
    <sheetView showGridLines="0" topLeftCell="B1" zoomScaleNormal="100" zoomScaleSheetLayoutView="75" workbookViewId="0">
      <selection activeCell="G25" sqref="G25:I25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6" t="s">
        <v>36</v>
      </c>
      <c r="B1" s="352" t="s">
        <v>39</v>
      </c>
      <c r="C1" s="353"/>
      <c r="D1" s="353"/>
      <c r="E1" s="353"/>
      <c r="F1" s="353"/>
      <c r="G1" s="353"/>
      <c r="H1" s="353"/>
      <c r="I1" s="353"/>
      <c r="J1" s="354"/>
    </row>
    <row r="2" spans="1:15" ht="36" customHeight="1">
      <c r="A2" s="2"/>
      <c r="B2" s="72" t="s">
        <v>22</v>
      </c>
      <c r="C2" s="73"/>
      <c r="D2" s="74" t="s">
        <v>41</v>
      </c>
      <c r="E2" s="361" t="s">
        <v>42</v>
      </c>
      <c r="F2" s="362"/>
      <c r="G2" s="362"/>
      <c r="H2" s="362"/>
      <c r="I2" s="362"/>
      <c r="J2" s="363"/>
      <c r="O2" s="1"/>
    </row>
    <row r="3" spans="1:15" ht="27" hidden="1" customHeight="1">
      <c r="A3" s="2"/>
      <c r="B3" s="75"/>
      <c r="C3" s="73"/>
      <c r="D3" s="76"/>
      <c r="E3" s="364"/>
      <c r="F3" s="365"/>
      <c r="G3" s="365"/>
      <c r="H3" s="365"/>
      <c r="I3" s="365"/>
      <c r="J3" s="366"/>
    </row>
    <row r="4" spans="1:15" ht="23.25" customHeight="1">
      <c r="A4" s="2"/>
      <c r="B4" s="77"/>
      <c r="C4" s="78"/>
      <c r="D4" s="79"/>
      <c r="E4" s="374"/>
      <c r="F4" s="374"/>
      <c r="G4" s="374"/>
      <c r="H4" s="374"/>
      <c r="I4" s="374"/>
      <c r="J4" s="375"/>
    </row>
    <row r="5" spans="1:15" ht="24" customHeight="1">
      <c r="A5" s="2"/>
      <c r="B5" s="30" t="s">
        <v>40</v>
      </c>
      <c r="D5" s="378" t="s">
        <v>43</v>
      </c>
      <c r="E5" s="379"/>
      <c r="F5" s="379"/>
      <c r="G5" s="379"/>
      <c r="H5" s="18" t="s">
        <v>38</v>
      </c>
      <c r="I5" s="81" t="s">
        <v>47</v>
      </c>
      <c r="J5" s="8"/>
    </row>
    <row r="6" spans="1:15" ht="15.75" customHeight="1">
      <c r="A6" s="2"/>
      <c r="B6" s="27"/>
      <c r="C6" s="52"/>
      <c r="D6" s="380" t="s">
        <v>44</v>
      </c>
      <c r="E6" s="381"/>
      <c r="F6" s="381"/>
      <c r="G6" s="381"/>
      <c r="H6" s="18" t="s">
        <v>34</v>
      </c>
      <c r="I6" s="81" t="s">
        <v>48</v>
      </c>
      <c r="J6" s="8"/>
    </row>
    <row r="7" spans="1:15" ht="15.75" customHeight="1">
      <c r="A7" s="2"/>
      <c r="B7" s="28"/>
      <c r="C7" s="53"/>
      <c r="D7" s="80" t="s">
        <v>46</v>
      </c>
      <c r="E7" s="382" t="s">
        <v>45</v>
      </c>
      <c r="F7" s="383"/>
      <c r="G7" s="383"/>
      <c r="H7" s="23"/>
      <c r="I7" s="22"/>
      <c r="J7" s="33"/>
    </row>
    <row r="8" spans="1:15" ht="24" hidden="1" customHeight="1">
      <c r="A8" s="2"/>
      <c r="B8" s="30" t="s">
        <v>20</v>
      </c>
      <c r="D8" s="82" t="s">
        <v>49</v>
      </c>
      <c r="H8" s="18" t="s">
        <v>38</v>
      </c>
      <c r="I8" s="81" t="s">
        <v>53</v>
      </c>
      <c r="J8" s="8"/>
    </row>
    <row r="9" spans="1:15" ht="15.75" hidden="1" customHeight="1">
      <c r="A9" s="2"/>
      <c r="B9" s="2"/>
      <c r="D9" s="82" t="s">
        <v>50</v>
      </c>
      <c r="H9" s="18" t="s">
        <v>34</v>
      </c>
      <c r="I9" s="81" t="s">
        <v>54</v>
      </c>
      <c r="J9" s="8"/>
    </row>
    <row r="10" spans="1:15" ht="15.75" hidden="1" customHeight="1">
      <c r="A10" s="2"/>
      <c r="B10" s="34"/>
      <c r="C10" s="53"/>
      <c r="D10" s="80" t="s">
        <v>52</v>
      </c>
      <c r="E10" s="83" t="s">
        <v>51</v>
      </c>
      <c r="F10" s="23"/>
      <c r="G10" s="14"/>
      <c r="H10" s="14"/>
      <c r="I10" s="35"/>
      <c r="J10" s="33"/>
    </row>
    <row r="11" spans="1:15" ht="24" customHeight="1">
      <c r="A11" s="2"/>
      <c r="B11" s="30" t="s">
        <v>19</v>
      </c>
      <c r="D11" s="368"/>
      <c r="E11" s="368"/>
      <c r="F11" s="368"/>
      <c r="G11" s="368"/>
      <c r="H11" s="18" t="s">
        <v>38</v>
      </c>
      <c r="I11" s="85"/>
      <c r="J11" s="8"/>
    </row>
    <row r="12" spans="1:15" ht="15.75" customHeight="1">
      <c r="A12" s="2"/>
      <c r="B12" s="27"/>
      <c r="C12" s="52"/>
      <c r="D12" s="373"/>
      <c r="E12" s="373"/>
      <c r="F12" s="373"/>
      <c r="G12" s="373"/>
      <c r="H12" s="18" t="s">
        <v>34</v>
      </c>
      <c r="I12" s="85"/>
      <c r="J12" s="8"/>
    </row>
    <row r="13" spans="1:15" ht="15.75" customHeight="1">
      <c r="A13" s="2"/>
      <c r="B13" s="28"/>
      <c r="C13" s="53"/>
      <c r="D13" s="84"/>
      <c r="E13" s="376"/>
      <c r="F13" s="377"/>
      <c r="G13" s="377"/>
      <c r="H13" s="19"/>
      <c r="I13" s="22"/>
      <c r="J13" s="33"/>
    </row>
    <row r="14" spans="1:15" ht="24" customHeight="1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>
      <c r="A15" s="2"/>
      <c r="B15" s="34" t="s">
        <v>32</v>
      </c>
      <c r="C15" s="57"/>
      <c r="D15" s="51"/>
      <c r="E15" s="367"/>
      <c r="F15" s="367"/>
      <c r="G15" s="369"/>
      <c r="H15" s="369"/>
      <c r="I15" s="369" t="s">
        <v>29</v>
      </c>
      <c r="J15" s="370"/>
    </row>
    <row r="16" spans="1:15" ht="23.25" customHeight="1">
      <c r="A16" s="138" t="s">
        <v>24</v>
      </c>
      <c r="B16" s="37" t="s">
        <v>24</v>
      </c>
      <c r="C16" s="58"/>
      <c r="D16" s="59"/>
      <c r="E16" s="358"/>
      <c r="F16" s="359"/>
      <c r="G16" s="358"/>
      <c r="H16" s="359"/>
      <c r="I16" s="358">
        <f>SUMIF(F51:F66,A16,I51:I66)+SUMIF(F51:F66,"PSU",I51:I66)</f>
        <v>0</v>
      </c>
      <c r="J16" s="360"/>
    </row>
    <row r="17" spans="1:10" ht="23.25" customHeight="1">
      <c r="A17" s="138" t="s">
        <v>25</v>
      </c>
      <c r="B17" s="37" t="s">
        <v>25</v>
      </c>
      <c r="C17" s="58"/>
      <c r="D17" s="59"/>
      <c r="E17" s="358"/>
      <c r="F17" s="359"/>
      <c r="G17" s="358"/>
      <c r="H17" s="359"/>
      <c r="I17" s="358">
        <f>SUMIF(F51:F66,A17,I51:I66)</f>
        <v>0</v>
      </c>
      <c r="J17" s="360"/>
    </row>
    <row r="18" spans="1:10" ht="23.25" customHeight="1">
      <c r="A18" s="138" t="s">
        <v>26</v>
      </c>
      <c r="B18" s="37" t="s">
        <v>26</v>
      </c>
      <c r="C18" s="58"/>
      <c r="D18" s="59"/>
      <c r="E18" s="358"/>
      <c r="F18" s="359"/>
      <c r="G18" s="358"/>
      <c r="H18" s="359"/>
      <c r="I18" s="358">
        <f>SUMIF(F51:F66,A18,I51:I66)</f>
        <v>0</v>
      </c>
      <c r="J18" s="360"/>
    </row>
    <row r="19" spans="1:10" ht="23.25" customHeight="1">
      <c r="A19" s="138" t="s">
        <v>95</v>
      </c>
      <c r="B19" s="37" t="s">
        <v>27</v>
      </c>
      <c r="C19" s="58"/>
      <c r="D19" s="59"/>
      <c r="E19" s="358"/>
      <c r="F19" s="359"/>
      <c r="G19" s="358"/>
      <c r="H19" s="359"/>
      <c r="I19" s="358">
        <f>SUMIF(F51:F66,A19,I51:I66)</f>
        <v>0</v>
      </c>
      <c r="J19" s="360"/>
    </row>
    <row r="20" spans="1:10" ht="23.25" customHeight="1">
      <c r="A20" s="138" t="s">
        <v>96</v>
      </c>
      <c r="B20" s="37" t="s">
        <v>28</v>
      </c>
      <c r="C20" s="58"/>
      <c r="D20" s="59"/>
      <c r="E20" s="358"/>
      <c r="F20" s="359"/>
      <c r="G20" s="358"/>
      <c r="H20" s="359"/>
      <c r="I20" s="358">
        <f>SUMIF(F51:F66,A20,I51:I66)</f>
        <v>0</v>
      </c>
      <c r="J20" s="360"/>
    </row>
    <row r="21" spans="1:10" ht="23.25" customHeight="1">
      <c r="A21" s="2"/>
      <c r="B21" s="47" t="s">
        <v>29</v>
      </c>
      <c r="C21" s="60"/>
      <c r="D21" s="61"/>
      <c r="E21" s="371"/>
      <c r="F21" s="372"/>
      <c r="G21" s="371"/>
      <c r="H21" s="372"/>
      <c r="I21" s="371">
        <f>SUM(I16:J20)</f>
        <v>0</v>
      </c>
      <c r="J21" s="389"/>
    </row>
    <row r="22" spans="1:10" ht="33" customHeight="1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387">
        <f>ZakladDPHSniVypocet</f>
        <v>0</v>
      </c>
      <c r="H23" s="388"/>
      <c r="I23" s="388"/>
      <c r="J23" s="39" t="str">
        <f t="shared" ref="J23:J28" si="0">Mena</f>
        <v>CZK</v>
      </c>
    </row>
    <row r="24" spans="1:10" ht="23.25" customHeight="1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385">
        <f>IF(A24&gt;50, ROUNDUP(A23, 0), ROUNDDOWN(A23, 0))</f>
        <v>0</v>
      </c>
      <c r="H24" s="386"/>
      <c r="I24" s="386"/>
      <c r="J24" s="39" t="str">
        <f t="shared" si="0"/>
        <v>CZK</v>
      </c>
    </row>
    <row r="25" spans="1:10" ht="23.25" customHeight="1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387">
        <f>ZakladDPHZaklVypocet</f>
        <v>0</v>
      </c>
      <c r="H25" s="388"/>
      <c r="I25" s="388"/>
      <c r="J25" s="39" t="str">
        <f t="shared" si="0"/>
        <v>CZK</v>
      </c>
    </row>
    <row r="26" spans="1:10" ht="23.25" customHeight="1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355">
        <f>IF(A26&gt;50, ROUNDUP(A25, 0), ROUNDDOWN(A25, 0))</f>
        <v>0</v>
      </c>
      <c r="H26" s="356"/>
      <c r="I26" s="356"/>
      <c r="J26" s="36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357">
        <f>CenaCelkem-(ZakladDPHSni+DPHSni+ZakladDPHZakl+DPHZakl)</f>
        <v>0</v>
      </c>
      <c r="H27" s="357"/>
      <c r="I27" s="357"/>
      <c r="J27" s="40" t="str">
        <f t="shared" si="0"/>
        <v>CZK</v>
      </c>
    </row>
    <row r="28" spans="1:10" ht="27.75" hidden="1" customHeight="1" thickBot="1">
      <c r="A28" s="2"/>
      <c r="B28" s="112" t="s">
        <v>23</v>
      </c>
      <c r="C28" s="113"/>
      <c r="D28" s="113"/>
      <c r="E28" s="114"/>
      <c r="F28" s="115"/>
      <c r="G28" s="390">
        <f>ZakladDPHSniVypocet+ZakladDPHZaklVypocet</f>
        <v>0</v>
      </c>
      <c r="H28" s="391"/>
      <c r="I28" s="391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35</v>
      </c>
      <c r="C29" s="117"/>
      <c r="D29" s="117"/>
      <c r="E29" s="117"/>
      <c r="F29" s="118"/>
      <c r="G29" s="390">
        <f>IF(A29&gt;50, ROUNDUP(A27, 0), ROUNDDOWN(A27, 0))</f>
        <v>0</v>
      </c>
      <c r="H29" s="390"/>
      <c r="I29" s="390"/>
      <c r="J29" s="119" t="s">
        <v>64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0"/>
      <c r="D34" s="392"/>
      <c r="E34" s="393"/>
      <c r="G34" s="394"/>
      <c r="H34" s="395"/>
      <c r="I34" s="395"/>
      <c r="J34" s="24"/>
    </row>
    <row r="35" spans="1:10" ht="12.75" customHeight="1">
      <c r="A35" s="2"/>
      <c r="B35" s="2"/>
      <c r="D35" s="384" t="s">
        <v>2</v>
      </c>
      <c r="E35" s="384"/>
      <c r="H35" s="10" t="s">
        <v>3</v>
      </c>
      <c r="J35" s="9"/>
    </row>
    <row r="36" spans="1:10" ht="13.5" customHeight="1" thickBot="1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>
      <c r="A39" s="88">
        <v>1</v>
      </c>
      <c r="B39" s="98" t="s">
        <v>55</v>
      </c>
      <c r="C39" s="396"/>
      <c r="D39" s="396"/>
      <c r="E39" s="396"/>
      <c r="F39" s="99">
        <f>VON!AE31+'D.1.1 '!AE392</f>
        <v>0</v>
      </c>
      <c r="G39" s="100">
        <f>VON!AF31+'D.1.1 '!AF392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>
      <c r="A40" s="88">
        <v>2</v>
      </c>
      <c r="B40" s="103"/>
      <c r="C40" s="397" t="s">
        <v>56</v>
      </c>
      <c r="D40" s="397"/>
      <c r="E40" s="397"/>
      <c r="F40" s="104"/>
      <c r="G40" s="105"/>
      <c r="H40" s="105">
        <f>(F40*SazbaDPH1/100)+(G40*SazbaDPH2/100)</f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customHeight="1">
      <c r="A41" s="88">
        <v>2</v>
      </c>
      <c r="B41" s="103" t="s">
        <v>57</v>
      </c>
      <c r="C41" s="397" t="s">
        <v>58</v>
      </c>
      <c r="D41" s="397"/>
      <c r="E41" s="397"/>
      <c r="F41" s="104">
        <f>VON!AE31+'D.1.1 '!AE392</f>
        <v>0</v>
      </c>
      <c r="G41" s="105">
        <f>VON!AF31+'D.1.1 '!AF392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customHeight="1">
      <c r="A42" s="88">
        <v>3</v>
      </c>
      <c r="B42" s="107" t="s">
        <v>59</v>
      </c>
      <c r="C42" s="396" t="s">
        <v>60</v>
      </c>
      <c r="D42" s="396"/>
      <c r="E42" s="396"/>
      <c r="F42" s="108">
        <f>VON!AE31</f>
        <v>0</v>
      </c>
      <c r="G42" s="101">
        <f>VON!AF31</f>
        <v>0</v>
      </c>
      <c r="H42" s="101">
        <f>(F42*SazbaDPH1/100)+(G42*SazbaDPH2/100)</f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customHeight="1">
      <c r="A43" s="88">
        <v>3</v>
      </c>
      <c r="B43" s="107" t="s">
        <v>61</v>
      </c>
      <c r="C43" s="396" t="s">
        <v>62</v>
      </c>
      <c r="D43" s="396"/>
      <c r="E43" s="396"/>
      <c r="F43" s="108">
        <f>'D.1.1 '!AE392</f>
        <v>0</v>
      </c>
      <c r="G43" s="101">
        <f>'D.1.1 '!AF392</f>
        <v>0</v>
      </c>
      <c r="H43" s="101">
        <f>(F43*SazbaDPH1/100)+(G43*SazbaDPH2/100)</f>
        <v>0</v>
      </c>
      <c r="I43" s="101">
        <f>F43+G43+H43</f>
        <v>0</v>
      </c>
      <c r="J43" s="102" t="str">
        <f>IF(CenaCelkemVypocet=0,"",I43/CenaCelkemVypocet*100)</f>
        <v/>
      </c>
    </row>
    <row r="44" spans="1:10" ht="25.5" customHeight="1">
      <c r="A44" s="88"/>
      <c r="B44" s="398" t="s">
        <v>63</v>
      </c>
      <c r="C44" s="399"/>
      <c r="D44" s="399"/>
      <c r="E44" s="400"/>
      <c r="F44" s="109">
        <f>SUMIF(A39:A43,"=1",F39:F43)</f>
        <v>0</v>
      </c>
      <c r="G44" s="110">
        <f>SUMIF(A39:A43,"=1",G39:G43)</f>
        <v>0</v>
      </c>
      <c r="H44" s="110">
        <f>SUMIF(A39:A43,"=1",H39:H43)</f>
        <v>0</v>
      </c>
      <c r="I44" s="110">
        <f>SUMIF(A39:A43,"=1",I39:I43)</f>
        <v>0</v>
      </c>
      <c r="J44" s="111">
        <f>SUMIF(A39:A43,"=1",J39:J43)</f>
        <v>0</v>
      </c>
    </row>
    <row r="48" spans="1:10" ht="15.75">
      <c r="B48" s="120" t="s">
        <v>65</v>
      </c>
    </row>
    <row r="50" spans="1:10" ht="25.5" customHeight="1">
      <c r="A50" s="122"/>
      <c r="B50" s="125" t="s">
        <v>17</v>
      </c>
      <c r="C50" s="125" t="s">
        <v>5</v>
      </c>
      <c r="D50" s="126"/>
      <c r="E50" s="126"/>
      <c r="F50" s="127" t="s">
        <v>66</v>
      </c>
      <c r="G50" s="127"/>
      <c r="H50" s="127"/>
      <c r="I50" s="127" t="s">
        <v>29</v>
      </c>
      <c r="J50" s="127" t="s">
        <v>0</v>
      </c>
    </row>
    <row r="51" spans="1:10" ht="36.75" customHeight="1">
      <c r="A51" s="123"/>
      <c r="B51" s="128" t="s">
        <v>59</v>
      </c>
      <c r="C51" s="401" t="s">
        <v>67</v>
      </c>
      <c r="D51" s="402"/>
      <c r="E51" s="402"/>
      <c r="F51" s="136" t="s">
        <v>24</v>
      </c>
      <c r="G51" s="129"/>
      <c r="H51" s="129"/>
      <c r="I51" s="129">
        <f>'D.1.1 '!G8</f>
        <v>0</v>
      </c>
      <c r="J51" s="134" t="str">
        <f>IF(I67=0,"",I51/I67*100)</f>
        <v/>
      </c>
    </row>
    <row r="52" spans="1:10" ht="36.75" customHeight="1">
      <c r="A52" s="123"/>
      <c r="B52" s="128" t="s">
        <v>68</v>
      </c>
      <c r="C52" s="401" t="s">
        <v>69</v>
      </c>
      <c r="D52" s="402"/>
      <c r="E52" s="402"/>
      <c r="F52" s="136" t="s">
        <v>24</v>
      </c>
      <c r="G52" s="129"/>
      <c r="H52" s="129"/>
      <c r="I52" s="129">
        <f>'D.1.1 '!G27</f>
        <v>0</v>
      </c>
      <c r="J52" s="134" t="str">
        <f>IF(I67=0,"",I52/I67*100)</f>
        <v/>
      </c>
    </row>
    <row r="53" spans="1:10" ht="36.75" customHeight="1">
      <c r="A53" s="123"/>
      <c r="B53" s="128" t="s">
        <v>70</v>
      </c>
      <c r="C53" s="401" t="s">
        <v>71</v>
      </c>
      <c r="D53" s="402"/>
      <c r="E53" s="402"/>
      <c r="F53" s="136" t="s">
        <v>24</v>
      </c>
      <c r="G53" s="129"/>
      <c r="H53" s="129"/>
      <c r="I53" s="129">
        <f>'D.1.1 '!G61</f>
        <v>0</v>
      </c>
      <c r="J53" s="134" t="str">
        <f>IF(I67=0,"",I53/I67*100)</f>
        <v/>
      </c>
    </row>
    <row r="54" spans="1:10" ht="36.75" customHeight="1">
      <c r="A54" s="123"/>
      <c r="B54" s="128" t="s">
        <v>72</v>
      </c>
      <c r="C54" s="401" t="s">
        <v>73</v>
      </c>
      <c r="D54" s="402"/>
      <c r="E54" s="402"/>
      <c r="F54" s="136" t="s">
        <v>24</v>
      </c>
      <c r="G54" s="129"/>
      <c r="H54" s="129"/>
      <c r="I54" s="129">
        <f>'D.1.1 '!G90</f>
        <v>0</v>
      </c>
      <c r="J54" s="134" t="str">
        <f>IF(I67=0,"",I54/I67*100)</f>
        <v/>
      </c>
    </row>
    <row r="55" spans="1:10" ht="36.75" customHeight="1">
      <c r="A55" s="123"/>
      <c r="B55" s="128" t="s">
        <v>74</v>
      </c>
      <c r="C55" s="401" t="s">
        <v>75</v>
      </c>
      <c r="D55" s="402"/>
      <c r="E55" s="402"/>
      <c r="F55" s="136" t="s">
        <v>24</v>
      </c>
      <c r="G55" s="129"/>
      <c r="H55" s="129"/>
      <c r="I55" s="129">
        <f>'D.1.1 '!G110</f>
        <v>0</v>
      </c>
      <c r="J55" s="134" t="str">
        <f>IF(I67=0,"",I55/I67*100)</f>
        <v/>
      </c>
    </row>
    <row r="56" spans="1:10" ht="36.75" customHeight="1">
      <c r="A56" s="123"/>
      <c r="B56" s="128" t="s">
        <v>76</v>
      </c>
      <c r="C56" s="401" t="s">
        <v>77</v>
      </c>
      <c r="D56" s="402"/>
      <c r="E56" s="402"/>
      <c r="F56" s="136" t="s">
        <v>24</v>
      </c>
      <c r="G56" s="129"/>
      <c r="H56" s="129"/>
      <c r="I56" s="129">
        <f>'D.1.1 '!G161</f>
        <v>0</v>
      </c>
      <c r="J56" s="134" t="str">
        <f>IF(I67=0,"",I56/I67*100)</f>
        <v/>
      </c>
    </row>
    <row r="57" spans="1:10" ht="36.75" customHeight="1">
      <c r="A57" s="123"/>
      <c r="B57" s="128" t="s">
        <v>78</v>
      </c>
      <c r="C57" s="401" t="s">
        <v>79</v>
      </c>
      <c r="D57" s="402"/>
      <c r="E57" s="402"/>
      <c r="F57" s="136" t="s">
        <v>25</v>
      </c>
      <c r="G57" s="129"/>
      <c r="H57" s="129"/>
      <c r="I57" s="129">
        <f>'D.1.1 '!G168</f>
        <v>0</v>
      </c>
      <c r="J57" s="134" t="str">
        <f>IF(I67=0,"",I57/I67*100)</f>
        <v/>
      </c>
    </row>
    <row r="58" spans="1:10" ht="36.75" customHeight="1">
      <c r="A58" s="123"/>
      <c r="B58" s="128" t="s">
        <v>80</v>
      </c>
      <c r="C58" s="401" t="s">
        <v>81</v>
      </c>
      <c r="D58" s="402"/>
      <c r="E58" s="402"/>
      <c r="F58" s="136" t="s">
        <v>25</v>
      </c>
      <c r="G58" s="129"/>
      <c r="H58" s="129"/>
      <c r="I58" s="129">
        <f>'D.1.1 '!G245</f>
        <v>0</v>
      </c>
      <c r="J58" s="134" t="str">
        <f>IF(I67=0,"",I58/I67*100)</f>
        <v/>
      </c>
    </row>
    <row r="59" spans="1:10" ht="36.75" customHeight="1">
      <c r="A59" s="123"/>
      <c r="B59" s="128" t="s">
        <v>82</v>
      </c>
      <c r="C59" s="401" t="s">
        <v>83</v>
      </c>
      <c r="D59" s="402"/>
      <c r="E59" s="402"/>
      <c r="F59" s="136" t="s">
        <v>25</v>
      </c>
      <c r="G59" s="129"/>
      <c r="H59" s="129"/>
      <c r="I59" s="129">
        <f>'D.1.1 '!G274</f>
        <v>0</v>
      </c>
      <c r="J59" s="134" t="str">
        <f>IF(I67=0,"",I59/I67*100)</f>
        <v/>
      </c>
    </row>
    <row r="60" spans="1:10" ht="36.75" customHeight="1">
      <c r="A60" s="123"/>
      <c r="B60" s="128" t="s">
        <v>84</v>
      </c>
      <c r="C60" s="401" t="s">
        <v>85</v>
      </c>
      <c r="D60" s="402"/>
      <c r="E60" s="402"/>
      <c r="F60" s="136" t="s">
        <v>25</v>
      </c>
      <c r="G60" s="129"/>
      <c r="H60" s="129"/>
      <c r="I60" s="129">
        <f>'D.1.1 '!G307</f>
        <v>0</v>
      </c>
      <c r="J60" s="134" t="str">
        <f>IF(I67=0,"",I60/I67*100)</f>
        <v/>
      </c>
    </row>
    <row r="61" spans="1:10" ht="36.75" customHeight="1">
      <c r="A61" s="123"/>
      <c r="B61" s="128" t="s">
        <v>86</v>
      </c>
      <c r="C61" s="401" t="s">
        <v>87</v>
      </c>
      <c r="D61" s="402"/>
      <c r="E61" s="402"/>
      <c r="F61" s="136" t="s">
        <v>25</v>
      </c>
      <c r="G61" s="129"/>
      <c r="H61" s="129"/>
      <c r="I61" s="129">
        <f>'D.1.1 '!G323</f>
        <v>0</v>
      </c>
      <c r="J61" s="134" t="str">
        <f>IF(I67=0,"",I61/I67*100)</f>
        <v/>
      </c>
    </row>
    <row r="62" spans="1:10" ht="36.75" customHeight="1">
      <c r="A62" s="123"/>
      <c r="B62" s="128" t="s">
        <v>88</v>
      </c>
      <c r="C62" s="401" t="s">
        <v>89</v>
      </c>
      <c r="D62" s="402"/>
      <c r="E62" s="402"/>
      <c r="F62" s="136" t="s">
        <v>25</v>
      </c>
      <c r="G62" s="129"/>
      <c r="H62" s="129"/>
      <c r="I62" s="129">
        <f>'D.1.1 '!G335</f>
        <v>0</v>
      </c>
      <c r="J62" s="134" t="str">
        <f>IF(I67=0,"",I62/I67*100)</f>
        <v/>
      </c>
    </row>
    <row r="63" spans="1:10" ht="36.75" customHeight="1">
      <c r="A63" s="123"/>
      <c r="B63" s="128" t="s">
        <v>90</v>
      </c>
      <c r="C63" s="401" t="s">
        <v>91</v>
      </c>
      <c r="D63" s="402"/>
      <c r="E63" s="402"/>
      <c r="F63" s="136" t="s">
        <v>25</v>
      </c>
      <c r="G63" s="129"/>
      <c r="H63" s="129"/>
      <c r="I63" s="129">
        <f>'D.1.1 '!G340</f>
        <v>0</v>
      </c>
      <c r="J63" s="134" t="str">
        <f>IF(I67=0,"",I63/I67*100)</f>
        <v/>
      </c>
    </row>
    <row r="64" spans="1:10" ht="36.75" customHeight="1">
      <c r="A64" s="123"/>
      <c r="B64" s="128" t="s">
        <v>92</v>
      </c>
      <c r="C64" s="401" t="s">
        <v>93</v>
      </c>
      <c r="D64" s="402"/>
      <c r="E64" s="402"/>
      <c r="F64" s="136" t="s">
        <v>94</v>
      </c>
      <c r="G64" s="129"/>
      <c r="H64" s="129"/>
      <c r="I64" s="129">
        <f>'D.1.1 '!G353</f>
        <v>0</v>
      </c>
      <c r="J64" s="134" t="str">
        <f>IF(I67=0,"",I64/I67*100)</f>
        <v/>
      </c>
    </row>
    <row r="65" spans="1:10" ht="36.75" customHeight="1">
      <c r="A65" s="123"/>
      <c r="B65" s="128" t="s">
        <v>95</v>
      </c>
      <c r="C65" s="401" t="s">
        <v>27</v>
      </c>
      <c r="D65" s="402"/>
      <c r="E65" s="402"/>
      <c r="F65" s="136" t="s">
        <v>95</v>
      </c>
      <c r="G65" s="129"/>
      <c r="H65" s="129"/>
      <c r="I65" s="129">
        <f>VON!G8</f>
        <v>0</v>
      </c>
      <c r="J65" s="134" t="str">
        <f>IF(I67=0,"",I65/I67*100)</f>
        <v/>
      </c>
    </row>
    <row r="66" spans="1:10" ht="36.75" customHeight="1">
      <c r="A66" s="123"/>
      <c r="B66" s="128" t="s">
        <v>96</v>
      </c>
      <c r="C66" s="401" t="s">
        <v>28</v>
      </c>
      <c r="D66" s="402"/>
      <c r="E66" s="402"/>
      <c r="F66" s="136" t="s">
        <v>96</v>
      </c>
      <c r="G66" s="129"/>
      <c r="H66" s="129"/>
      <c r="I66" s="129">
        <f>VON!G18</f>
        <v>0</v>
      </c>
      <c r="J66" s="134" t="str">
        <f>IF(I67=0,"",I66/I67*100)</f>
        <v/>
      </c>
    </row>
    <row r="67" spans="1:10" ht="25.5" customHeight="1">
      <c r="A67" s="124"/>
      <c r="B67" s="130" t="s">
        <v>1</v>
      </c>
      <c r="C67" s="131"/>
      <c r="D67" s="132"/>
      <c r="E67" s="132"/>
      <c r="F67" s="137"/>
      <c r="G67" s="133"/>
      <c r="H67" s="133"/>
      <c r="I67" s="133">
        <f>SUM(I51:I66)</f>
        <v>0</v>
      </c>
      <c r="J67" s="135">
        <f>SUM(J51:J66)</f>
        <v>0</v>
      </c>
    </row>
    <row r="68" spans="1:10">
      <c r="F68" s="86"/>
      <c r="G68" s="86"/>
      <c r="H68" s="86"/>
      <c r="I68" s="86"/>
      <c r="J68" s="87"/>
    </row>
    <row r="69" spans="1:10">
      <c r="F69" s="86"/>
      <c r="G69" s="86"/>
      <c r="H69" s="86"/>
      <c r="I69" s="86"/>
      <c r="J69" s="87"/>
    </row>
    <row r="70" spans="1:10">
      <c r="F70" s="86"/>
      <c r="G70" s="86"/>
      <c r="H70" s="86"/>
      <c r="I70" s="86"/>
      <c r="J70" s="87"/>
    </row>
  </sheetData>
  <sheetProtection password="DD13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5:E65"/>
    <mergeCell ref="C66:E66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51</vt:i4>
      </vt:variant>
    </vt:vector>
  </HeadingPairs>
  <TitlesOfParts>
    <vt:vector size="59" baseType="lpstr">
      <vt:lpstr>Pokyny </vt:lpstr>
      <vt:lpstr>rekapitulace nákladů</vt:lpstr>
      <vt:lpstr>VzorPolozky</vt:lpstr>
      <vt:lpstr>VON</vt:lpstr>
      <vt:lpstr>D.1.1 </vt:lpstr>
      <vt:lpstr>D.1.5-EL</vt:lpstr>
      <vt:lpstr>D.2-VZT</vt:lpstr>
      <vt:lpstr>Krycí list Stavba</vt:lpstr>
      <vt:lpstr>'Krycí list Stavba'!CelkemDPHVypocet</vt:lpstr>
      <vt:lpstr>CenaCelkem</vt:lpstr>
      <vt:lpstr>CenaCelkemBezDPH</vt:lpstr>
      <vt:lpstr>'Krycí list Stavba'!CenaCelkemVypocet</vt:lpstr>
      <vt:lpstr>cisloobjektu</vt:lpstr>
      <vt:lpstr>'Krycí list Stavba'!CisloStavby</vt:lpstr>
      <vt:lpstr>CisloStavebnihoRozpoctu</vt:lpstr>
      <vt:lpstr>dadresa</vt:lpstr>
      <vt:lpstr>'Krycí list Stavba'!DIČ</vt:lpstr>
      <vt:lpstr>dmisto</vt:lpstr>
      <vt:lpstr>DPHSni</vt:lpstr>
      <vt:lpstr>DPHZakl</vt:lpstr>
      <vt:lpstr>'Krycí list Stavba'!dpsc</vt:lpstr>
      <vt:lpstr>'Krycí list Stavba'!IČO</vt:lpstr>
      <vt:lpstr>Mena</vt:lpstr>
      <vt:lpstr>MistoStavby</vt:lpstr>
      <vt:lpstr>nazevobjektu</vt:lpstr>
      <vt:lpstr>'Krycí list Stavba'!NazevStavby</vt:lpstr>
      <vt:lpstr>NazevStavebnihoRozpoctu</vt:lpstr>
      <vt:lpstr>'D.1.1 '!Názvy_tisku</vt:lpstr>
      <vt:lpstr>'D.1.5-EL'!Názvy_tisku</vt:lpstr>
      <vt:lpstr>VON!Názvy_tisku</vt:lpstr>
      <vt:lpstr>oadresa</vt:lpstr>
      <vt:lpstr>'Krycí list Stavba'!Objednatel</vt:lpstr>
      <vt:lpstr>'Krycí list Stavba'!Objekt</vt:lpstr>
      <vt:lpstr>'D.1.1 '!Oblast_tisku</vt:lpstr>
      <vt:lpstr>'Krycí list Stavba'!Oblast_tisku</vt:lpstr>
      <vt:lpstr>VON!Oblast_tisku</vt:lpstr>
      <vt:lpstr>'Krycí list Stavba'!odic</vt:lpstr>
      <vt:lpstr>'Krycí list Stavba'!oico</vt:lpstr>
      <vt:lpstr>'Krycí list Stavba'!omisto</vt:lpstr>
      <vt:lpstr>'Krycí list Stavba'!onazev</vt:lpstr>
      <vt:lpstr>'Krycí list Stavba'!opsc</vt:lpstr>
      <vt:lpstr>padresa</vt:lpstr>
      <vt:lpstr>pdic</vt:lpstr>
      <vt:lpstr>pico</vt:lpstr>
      <vt:lpstr>pmisto</vt:lpstr>
      <vt:lpstr>PoptavkaID</vt:lpstr>
      <vt:lpstr>pPSC</vt:lpstr>
      <vt:lpstr>Projektant</vt:lpstr>
      <vt:lpstr>'Krycí list Stavba'!SazbaDPH1</vt:lpstr>
      <vt:lpstr>'Krycí list Stavba'!SazbaDPH2</vt:lpstr>
      <vt:lpstr>Vypracoval</vt:lpstr>
      <vt:lpstr>ZakladDPHSni</vt:lpstr>
      <vt:lpstr>'Krycí list Stavba'!ZakladDPHSniVypocet</vt:lpstr>
      <vt:lpstr>ZakladDPHZakl</vt:lpstr>
      <vt:lpstr>'Krycí list Stavba'!ZakladDPHZaklVypocet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Ivana Řídká</cp:lastModifiedBy>
  <cp:lastPrinted>2020-01-16T12:23:48Z</cp:lastPrinted>
  <dcterms:created xsi:type="dcterms:W3CDTF">2009-04-08T07:15:50Z</dcterms:created>
  <dcterms:modified xsi:type="dcterms:W3CDTF">2020-02-03T08:17:33Z</dcterms:modified>
</cp:coreProperties>
</file>