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KCE\0_Areal\San.opernych sten,oploceni a ploch\PD\1 etapa\"/>
    </mc:Choice>
  </mc:AlternateContent>
  <bookViews>
    <workbookView xWindow="0" yWindow="0" windowWidth="23040" windowHeight="11415" activeTab="1"/>
  </bookViews>
  <sheets>
    <sheet name="Rekapitulace stavby" sheetId="1" r:id="rId1"/>
    <sheet name="Lalak - Sanace opěrných s..." sheetId="2" r:id="rId2"/>
    <sheet name="Elektro" sheetId="3" r:id="rId3"/>
    <sheet name="úpravy terénu" sheetId="4" r:id="rId4"/>
  </sheets>
  <definedNames>
    <definedName name="_xlnm.Print_Titles" localSheetId="1">'Lalak - Sanace opěrných s...'!$129:$129</definedName>
    <definedName name="_xlnm.Print_Titles" localSheetId="0">'Rekapitulace stavby'!$83:$83</definedName>
    <definedName name="_xlnm.Print_Area" localSheetId="1">'Lalak - Sanace opěrných s...'!$C$4:$Q$66,'Lalak - Sanace opěrných s...'!$C$72:$Q$114,'Lalak - Sanace opěrných s...'!$C$120:$Q$439</definedName>
    <definedName name="_xlnm.Print_Area" localSheetId="0">'Rekapitulace stavby'!$C$4:$AP$68,'Rekapitulace stavby'!$C$74:$AP$94</definedName>
  </definedNames>
  <calcPr calcId="162913"/>
</workbook>
</file>

<file path=xl/calcChain.xml><?xml version="1.0" encoding="utf-8"?>
<calcChain xmlns="http://schemas.openxmlformats.org/spreadsheetml/2006/main">
  <c r="F23" i="4" l="1"/>
  <c r="F22" i="4"/>
  <c r="F20" i="4"/>
  <c r="F16" i="4"/>
  <c r="F25" i="4" s="1"/>
  <c r="L347" i="2" s="1"/>
  <c r="F1" i="4"/>
  <c r="F3" i="4" s="1"/>
  <c r="F4" i="4" l="1"/>
  <c r="F7" i="4" s="1"/>
  <c r="F40" i="3" l="1"/>
  <c r="F39" i="3"/>
  <c r="F36" i="3"/>
  <c r="F35" i="3"/>
  <c r="F34" i="3"/>
  <c r="F33" i="3"/>
  <c r="F30" i="3"/>
  <c r="F29" i="3"/>
  <c r="F28" i="3"/>
  <c r="F25" i="3"/>
  <c r="F24" i="3"/>
  <c r="F21" i="3"/>
  <c r="F20" i="3"/>
  <c r="F19" i="3"/>
  <c r="F16" i="3"/>
  <c r="F15" i="3"/>
  <c r="F14" i="3"/>
  <c r="F13" i="3"/>
  <c r="F12" i="3"/>
  <c r="F11" i="3"/>
  <c r="F10" i="3"/>
  <c r="F9" i="3"/>
  <c r="F8" i="3"/>
  <c r="F7" i="3"/>
  <c r="F6" i="3"/>
  <c r="F5" i="3"/>
  <c r="F42" i="3" l="1"/>
  <c r="L348" i="2" s="1"/>
  <c r="BK348" i="2" s="1"/>
  <c r="AY86" i="1"/>
  <c r="AX86" i="1"/>
  <c r="BI438" i="2"/>
  <c r="BH438" i="2"/>
  <c r="BG438" i="2"/>
  <c r="BF438" i="2"/>
  <c r="AA438" i="2"/>
  <c r="Y438" i="2"/>
  <c r="W438" i="2"/>
  <c r="BK438" i="2"/>
  <c r="N438" i="2"/>
  <c r="BE438" i="2" s="1"/>
  <c r="BI437" i="2"/>
  <c r="BH437" i="2"/>
  <c r="BG437" i="2"/>
  <c r="BF437" i="2"/>
  <c r="AA437" i="2"/>
  <c r="Y437" i="2"/>
  <c r="Y436" i="2" s="1"/>
  <c r="W437" i="2"/>
  <c r="W436" i="2" s="1"/>
  <c r="BK437" i="2"/>
  <c r="BK436" i="2" s="1"/>
  <c r="N436" i="2" s="1"/>
  <c r="N104" i="2" s="1"/>
  <c r="N437" i="2"/>
  <c r="BE437" i="2" s="1"/>
  <c r="BI435" i="2"/>
  <c r="BH435" i="2"/>
  <c r="BG435" i="2"/>
  <c r="BF435" i="2"/>
  <c r="AA435" i="2"/>
  <c r="AA434" i="2" s="1"/>
  <c r="Y435" i="2"/>
  <c r="Y434" i="2" s="1"/>
  <c r="W435" i="2"/>
  <c r="W434" i="2" s="1"/>
  <c r="BK435" i="2"/>
  <c r="BK434" i="2" s="1"/>
  <c r="N434" i="2" s="1"/>
  <c r="N103" i="2" s="1"/>
  <c r="N435" i="2"/>
  <c r="BE435" i="2" s="1"/>
  <c r="BI433" i="2"/>
  <c r="BH433" i="2"/>
  <c r="BG433" i="2"/>
  <c r="BF433" i="2"/>
  <c r="AA433" i="2"/>
  <c r="AA432" i="2" s="1"/>
  <c r="Y433" i="2"/>
  <c r="Y432" i="2" s="1"/>
  <c r="W433" i="2"/>
  <c r="W432" i="2" s="1"/>
  <c r="BK433" i="2"/>
  <c r="BK432" i="2" s="1"/>
  <c r="N433" i="2"/>
  <c r="BE433" i="2" s="1"/>
  <c r="BI418" i="2"/>
  <c r="BH418" i="2"/>
  <c r="BG418" i="2"/>
  <c r="BF418" i="2"/>
  <c r="BE418" i="2"/>
  <c r="AA418" i="2"/>
  <c r="Y418" i="2"/>
  <c r="W418" i="2"/>
  <c r="BK418" i="2"/>
  <c r="N418" i="2"/>
  <c r="BI413" i="2"/>
  <c r="BH413" i="2"/>
  <c r="BG413" i="2"/>
  <c r="BF413" i="2"/>
  <c r="AA413" i="2"/>
  <c r="Y413" i="2"/>
  <c r="W413" i="2"/>
  <c r="BK413" i="2"/>
  <c r="N413" i="2"/>
  <c r="BE413" i="2" s="1"/>
  <c r="BI412" i="2"/>
  <c r="BH412" i="2"/>
  <c r="BG412" i="2"/>
  <c r="BF412" i="2"/>
  <c r="AA412" i="2"/>
  <c r="Y412" i="2"/>
  <c r="W412" i="2"/>
  <c r="BK412" i="2"/>
  <c r="N412" i="2"/>
  <c r="BE412" i="2" s="1"/>
  <c r="BI411" i="2"/>
  <c r="BH411" i="2"/>
  <c r="BG411" i="2"/>
  <c r="BF411" i="2"/>
  <c r="AA411" i="2"/>
  <c r="Y411" i="2"/>
  <c r="W411" i="2"/>
  <c r="BK411" i="2"/>
  <c r="N411" i="2"/>
  <c r="BE411" i="2" s="1"/>
  <c r="BI410" i="2"/>
  <c r="BH410" i="2"/>
  <c r="BG410" i="2"/>
  <c r="BF410" i="2"/>
  <c r="AA410" i="2"/>
  <c r="Y410" i="2"/>
  <c r="W410" i="2"/>
  <c r="BK410" i="2"/>
  <c r="N410" i="2"/>
  <c r="BE410" i="2" s="1"/>
  <c r="BI409" i="2"/>
  <c r="BH409" i="2"/>
  <c r="BG409" i="2"/>
  <c r="BF409" i="2"/>
  <c r="AA409" i="2"/>
  <c r="Y409" i="2"/>
  <c r="W409" i="2"/>
  <c r="BK409" i="2"/>
  <c r="N409" i="2"/>
  <c r="BE409" i="2" s="1"/>
  <c r="BI407" i="2"/>
  <c r="BH407" i="2"/>
  <c r="BG407" i="2"/>
  <c r="BF407" i="2"/>
  <c r="AA407" i="2"/>
  <c r="Y407" i="2"/>
  <c r="W407" i="2"/>
  <c r="BK407" i="2"/>
  <c r="N407" i="2"/>
  <c r="BE407" i="2" s="1"/>
  <c r="BI405" i="2"/>
  <c r="BH405" i="2"/>
  <c r="BG405" i="2"/>
  <c r="BF405" i="2"/>
  <c r="AA405" i="2"/>
  <c r="Y405" i="2"/>
  <c r="W405" i="2"/>
  <c r="BK405" i="2"/>
  <c r="N405" i="2"/>
  <c r="BE405" i="2" s="1"/>
  <c r="BI404" i="2"/>
  <c r="BH404" i="2"/>
  <c r="BG404" i="2"/>
  <c r="BF404" i="2"/>
  <c r="AA404" i="2"/>
  <c r="Y404" i="2"/>
  <c r="W404" i="2"/>
  <c r="BK404" i="2"/>
  <c r="N404" i="2"/>
  <c r="BE404" i="2" s="1"/>
  <c r="BI403" i="2"/>
  <c r="BH403" i="2"/>
  <c r="BG403" i="2"/>
  <c r="BF403" i="2"/>
  <c r="AA403" i="2"/>
  <c r="Y403" i="2"/>
  <c r="W403" i="2"/>
  <c r="BK403" i="2"/>
  <c r="N403" i="2"/>
  <c r="BE403" i="2" s="1"/>
  <c r="BI401" i="2"/>
  <c r="BH401" i="2"/>
  <c r="BG401" i="2"/>
  <c r="BF401" i="2"/>
  <c r="AA401" i="2"/>
  <c r="Y401" i="2"/>
  <c r="W401" i="2"/>
  <c r="BK401" i="2"/>
  <c r="N401" i="2"/>
  <c r="BE401" i="2" s="1"/>
  <c r="BI398" i="2"/>
  <c r="BH398" i="2"/>
  <c r="BG398" i="2"/>
  <c r="BF398" i="2"/>
  <c r="AA398" i="2"/>
  <c r="Y398" i="2"/>
  <c r="W398" i="2"/>
  <c r="BK398" i="2"/>
  <c r="N398" i="2"/>
  <c r="BE398" i="2" s="1"/>
  <c r="BI397" i="2"/>
  <c r="BH397" i="2"/>
  <c r="BG397" i="2"/>
  <c r="BF397" i="2"/>
  <c r="AA397" i="2"/>
  <c r="Y397" i="2"/>
  <c r="W397" i="2"/>
  <c r="BK397" i="2"/>
  <c r="N397" i="2"/>
  <c r="BE397" i="2" s="1"/>
  <c r="BI394" i="2"/>
  <c r="BH394" i="2"/>
  <c r="BG394" i="2"/>
  <c r="BF394" i="2"/>
  <c r="AA394" i="2"/>
  <c r="Y394" i="2"/>
  <c r="W394" i="2"/>
  <c r="BK394" i="2"/>
  <c r="N394" i="2"/>
  <c r="BE394" i="2" s="1"/>
  <c r="BI392" i="2"/>
  <c r="BH392" i="2"/>
  <c r="BG392" i="2"/>
  <c r="BF392" i="2"/>
  <c r="AA392" i="2"/>
  <c r="Y392" i="2"/>
  <c r="W392" i="2"/>
  <c r="BK392" i="2"/>
  <c r="N392" i="2"/>
  <c r="BE392" i="2" s="1"/>
  <c r="BI389" i="2"/>
  <c r="BH389" i="2"/>
  <c r="BG389" i="2"/>
  <c r="BF389" i="2"/>
  <c r="AA389" i="2"/>
  <c r="Y389" i="2"/>
  <c r="W389" i="2"/>
  <c r="BK389" i="2"/>
  <c r="N389" i="2"/>
  <c r="BE389" i="2" s="1"/>
  <c r="BI388" i="2"/>
  <c r="BH388" i="2"/>
  <c r="BG388" i="2"/>
  <c r="BF388" i="2"/>
  <c r="AA388" i="2"/>
  <c r="Y388" i="2"/>
  <c r="W388" i="2"/>
  <c r="BK388" i="2"/>
  <c r="N388" i="2"/>
  <c r="BE388" i="2" s="1"/>
  <c r="BI385" i="2"/>
  <c r="BH385" i="2"/>
  <c r="BG385" i="2"/>
  <c r="BF385" i="2"/>
  <c r="AA385" i="2"/>
  <c r="Y385" i="2"/>
  <c r="W385" i="2"/>
  <c r="BK385" i="2"/>
  <c r="N385" i="2"/>
  <c r="BE385" i="2" s="1"/>
  <c r="BI383" i="2"/>
  <c r="BH383" i="2"/>
  <c r="BG383" i="2"/>
  <c r="BF383" i="2"/>
  <c r="AA383" i="2"/>
  <c r="AA382" i="2" s="1"/>
  <c r="Y383" i="2"/>
  <c r="Y382" i="2" s="1"/>
  <c r="W383" i="2"/>
  <c r="W382" i="2" s="1"/>
  <c r="BK383" i="2"/>
  <c r="BK382" i="2" s="1"/>
  <c r="N382" i="2" s="1"/>
  <c r="N98" i="2" s="1"/>
  <c r="N383" i="2"/>
  <c r="BE383" i="2" s="1"/>
  <c r="BI381" i="2"/>
  <c r="BH381" i="2"/>
  <c r="BG381" i="2"/>
  <c r="BF381" i="2"/>
  <c r="AA381" i="2"/>
  <c r="Y381" i="2"/>
  <c r="W381" i="2"/>
  <c r="BK381" i="2"/>
  <c r="N381" i="2"/>
  <c r="BE381" i="2" s="1"/>
  <c r="BI378" i="2"/>
  <c r="BH378" i="2"/>
  <c r="BG378" i="2"/>
  <c r="BF378" i="2"/>
  <c r="AA378" i="2"/>
  <c r="Y378" i="2"/>
  <c r="W378" i="2"/>
  <c r="W377" i="2" s="1"/>
  <c r="BK378" i="2"/>
  <c r="BK377" i="2" s="1"/>
  <c r="N377" i="2" s="1"/>
  <c r="N97" i="2" s="1"/>
  <c r="N378" i="2"/>
  <c r="BE378" i="2" s="1"/>
  <c r="BI376" i="2"/>
  <c r="BH376" i="2"/>
  <c r="BG376" i="2"/>
  <c r="BF376" i="2"/>
  <c r="AA376" i="2"/>
  <c r="Y376" i="2"/>
  <c r="W376" i="2"/>
  <c r="BK376" i="2"/>
  <c r="N376" i="2"/>
  <c r="BE376" i="2" s="1"/>
  <c r="BI375" i="2"/>
  <c r="BH375" i="2"/>
  <c r="BG375" i="2"/>
  <c r="BF375" i="2"/>
  <c r="AA375" i="2"/>
  <c r="Y375" i="2"/>
  <c r="W375" i="2"/>
  <c r="BK375" i="2"/>
  <c r="N375" i="2"/>
  <c r="BE375" i="2" s="1"/>
  <c r="BI373" i="2"/>
  <c r="BH373" i="2"/>
  <c r="BG373" i="2"/>
  <c r="BF373" i="2"/>
  <c r="AA373" i="2"/>
  <c r="Y373" i="2"/>
  <c r="W373" i="2"/>
  <c r="BK373" i="2"/>
  <c r="N373" i="2"/>
  <c r="BE373" i="2" s="1"/>
  <c r="BI371" i="2"/>
  <c r="BH371" i="2"/>
  <c r="BG371" i="2"/>
  <c r="BF371" i="2"/>
  <c r="AA371" i="2"/>
  <c r="Y371" i="2"/>
  <c r="W371" i="2"/>
  <c r="BK371" i="2"/>
  <c r="N371" i="2"/>
  <c r="BE371" i="2" s="1"/>
  <c r="BI369" i="2"/>
  <c r="BH369" i="2"/>
  <c r="BG369" i="2"/>
  <c r="BF369" i="2"/>
  <c r="AA369" i="2"/>
  <c r="Y369" i="2"/>
  <c r="W369" i="2"/>
  <c r="BK369" i="2"/>
  <c r="N369" i="2"/>
  <c r="BE369" i="2" s="1"/>
  <c r="BI368" i="2"/>
  <c r="BH368" i="2"/>
  <c r="BG368" i="2"/>
  <c r="BF368" i="2"/>
  <c r="AA368" i="2"/>
  <c r="Y368" i="2"/>
  <c r="W368" i="2"/>
  <c r="BK368" i="2"/>
  <c r="N368" i="2"/>
  <c r="BE368" i="2" s="1"/>
  <c r="BI365" i="2"/>
  <c r="BH365" i="2"/>
  <c r="BG365" i="2"/>
  <c r="BF365" i="2"/>
  <c r="AA365" i="2"/>
  <c r="Y365" i="2"/>
  <c r="W365" i="2"/>
  <c r="BK365" i="2"/>
  <c r="N365" i="2"/>
  <c r="BE365" i="2" s="1"/>
  <c r="BI358" i="2"/>
  <c r="BH358" i="2"/>
  <c r="BG358" i="2"/>
  <c r="BF358" i="2"/>
  <c r="AA358" i="2"/>
  <c r="Y358" i="2"/>
  <c r="W358" i="2"/>
  <c r="BK358" i="2"/>
  <c r="N358" i="2"/>
  <c r="BE358" i="2" s="1"/>
  <c r="BI357" i="2"/>
  <c r="BH357" i="2"/>
  <c r="BG357" i="2"/>
  <c r="BF357" i="2"/>
  <c r="AA357" i="2"/>
  <c r="Y357" i="2"/>
  <c r="W357" i="2"/>
  <c r="BK357" i="2"/>
  <c r="N357" i="2"/>
  <c r="BE357" i="2" s="1"/>
  <c r="BI354" i="2"/>
  <c r="BH354" i="2"/>
  <c r="BG354" i="2"/>
  <c r="BF354" i="2"/>
  <c r="AA354" i="2"/>
  <c r="AA353" i="2" s="1"/>
  <c r="Y354" i="2"/>
  <c r="Y353" i="2" s="1"/>
  <c r="W354" i="2"/>
  <c r="W353" i="2" s="1"/>
  <c r="BK354" i="2"/>
  <c r="BK353" i="2" s="1"/>
  <c r="N353" i="2" s="1"/>
  <c r="N94" i="2" s="1"/>
  <c r="N354" i="2"/>
  <c r="BE354" i="2" s="1"/>
  <c r="BI352" i="2"/>
  <c r="BH352" i="2"/>
  <c r="BG352" i="2"/>
  <c r="BF352" i="2"/>
  <c r="AA352" i="2"/>
  <c r="Y352" i="2"/>
  <c r="W352" i="2"/>
  <c r="BK352" i="2"/>
  <c r="N352" i="2"/>
  <c r="BE352" i="2" s="1"/>
  <c r="BI351" i="2"/>
  <c r="BH351" i="2"/>
  <c r="BG351" i="2"/>
  <c r="BF351" i="2"/>
  <c r="AA351" i="2"/>
  <c r="Y351" i="2"/>
  <c r="W351" i="2"/>
  <c r="BK351" i="2"/>
  <c r="N351" i="2"/>
  <c r="BE351" i="2" s="1"/>
  <c r="BI350" i="2"/>
  <c r="BH350" i="2"/>
  <c r="BG350" i="2"/>
  <c r="BF350" i="2"/>
  <c r="AA350" i="2"/>
  <c r="Y350" i="2"/>
  <c r="W350" i="2"/>
  <c r="BK350" i="2"/>
  <c r="N350" i="2"/>
  <c r="BE350" i="2" s="1"/>
  <c r="BI348" i="2"/>
  <c r="BH348" i="2"/>
  <c r="BG348" i="2"/>
  <c r="BF348" i="2"/>
  <c r="AA348" i="2"/>
  <c r="Y348" i="2"/>
  <c r="W348" i="2"/>
  <c r="BI347" i="2"/>
  <c r="BH347" i="2"/>
  <c r="BG347" i="2"/>
  <c r="BF347" i="2"/>
  <c r="AA347" i="2"/>
  <c r="Y347" i="2"/>
  <c r="W347" i="2"/>
  <c r="BK347" i="2"/>
  <c r="N347" i="2"/>
  <c r="BE347" i="2" s="1"/>
  <c r="BI345" i="2"/>
  <c r="BH345" i="2"/>
  <c r="BG345" i="2"/>
  <c r="BF345" i="2"/>
  <c r="AA345" i="2"/>
  <c r="Y345" i="2"/>
  <c r="W345" i="2"/>
  <c r="BK345" i="2"/>
  <c r="N345" i="2"/>
  <c r="BE345" i="2" s="1"/>
  <c r="BI344" i="2"/>
  <c r="BH344" i="2"/>
  <c r="BG344" i="2"/>
  <c r="BF344" i="2"/>
  <c r="AA344" i="2"/>
  <c r="Y344" i="2"/>
  <c r="W344" i="2"/>
  <c r="BK344" i="2"/>
  <c r="N344" i="2"/>
  <c r="BE344" i="2" s="1"/>
  <c r="BI341" i="2"/>
  <c r="BH341" i="2"/>
  <c r="BG341" i="2"/>
  <c r="BF341" i="2"/>
  <c r="AA341" i="2"/>
  <c r="Y341" i="2"/>
  <c r="W341" i="2"/>
  <c r="BK341" i="2"/>
  <c r="N341" i="2"/>
  <c r="BE341" i="2" s="1"/>
  <c r="BI340" i="2"/>
  <c r="BH340" i="2"/>
  <c r="BG340" i="2"/>
  <c r="BF340" i="2"/>
  <c r="AA340" i="2"/>
  <c r="Y340" i="2"/>
  <c r="W340" i="2"/>
  <c r="BK340" i="2"/>
  <c r="N340" i="2"/>
  <c r="BE340" i="2" s="1"/>
  <c r="BI338" i="2"/>
  <c r="BH338" i="2"/>
  <c r="BG338" i="2"/>
  <c r="BF338" i="2"/>
  <c r="AA338" i="2"/>
  <c r="Y338" i="2"/>
  <c r="W338" i="2"/>
  <c r="BK338" i="2"/>
  <c r="N338" i="2"/>
  <c r="BE338" i="2" s="1"/>
  <c r="BI337" i="2"/>
  <c r="BH337" i="2"/>
  <c r="BG337" i="2"/>
  <c r="BF337" i="2"/>
  <c r="AA337" i="2"/>
  <c r="Y337" i="2"/>
  <c r="W337" i="2"/>
  <c r="BK337" i="2"/>
  <c r="N337" i="2"/>
  <c r="BE337" i="2" s="1"/>
  <c r="BI331" i="2"/>
  <c r="BH331" i="2"/>
  <c r="BG331" i="2"/>
  <c r="BF331" i="2"/>
  <c r="AA331" i="2"/>
  <c r="Y331" i="2"/>
  <c r="W331" i="2"/>
  <c r="BK331" i="2"/>
  <c r="N331" i="2"/>
  <c r="BE331" i="2" s="1"/>
  <c r="BI330" i="2"/>
  <c r="BH330" i="2"/>
  <c r="BG330" i="2"/>
  <c r="BF330" i="2"/>
  <c r="AA330" i="2"/>
  <c r="Y330" i="2"/>
  <c r="W330" i="2"/>
  <c r="BK330" i="2"/>
  <c r="N330" i="2"/>
  <c r="BE330" i="2" s="1"/>
  <c r="BI320" i="2"/>
  <c r="BH320" i="2"/>
  <c r="BG320" i="2"/>
  <c r="BF320" i="2"/>
  <c r="AA320" i="2"/>
  <c r="Y320" i="2"/>
  <c r="W320" i="2"/>
  <c r="BK320" i="2"/>
  <c r="N320" i="2"/>
  <c r="BE320" i="2" s="1"/>
  <c r="BI312" i="2"/>
  <c r="BH312" i="2"/>
  <c r="BG312" i="2"/>
  <c r="BF312" i="2"/>
  <c r="AA312" i="2"/>
  <c r="Y312" i="2"/>
  <c r="W312" i="2"/>
  <c r="BK312" i="2"/>
  <c r="N312" i="2"/>
  <c r="BE312" i="2" s="1"/>
  <c r="BI310" i="2"/>
  <c r="BH310" i="2"/>
  <c r="BG310" i="2"/>
  <c r="BF310" i="2"/>
  <c r="AA310" i="2"/>
  <c r="Y310" i="2"/>
  <c r="W310" i="2"/>
  <c r="BK310" i="2"/>
  <c r="N310" i="2"/>
  <c r="BE310" i="2" s="1"/>
  <c r="BI307" i="2"/>
  <c r="BH307" i="2"/>
  <c r="BG307" i="2"/>
  <c r="BF307" i="2"/>
  <c r="AA307" i="2"/>
  <c r="Y307" i="2"/>
  <c r="W307" i="2"/>
  <c r="BK307" i="2"/>
  <c r="N307" i="2"/>
  <c r="BE307" i="2" s="1"/>
  <c r="BI304" i="2"/>
  <c r="BH304" i="2"/>
  <c r="BG304" i="2"/>
  <c r="BF304" i="2"/>
  <c r="AA304" i="2"/>
  <c r="Y304" i="2"/>
  <c r="W304" i="2"/>
  <c r="BK304" i="2"/>
  <c r="N304" i="2"/>
  <c r="BE304" i="2" s="1"/>
  <c r="BI302" i="2"/>
  <c r="BH302" i="2"/>
  <c r="BG302" i="2"/>
  <c r="BF302" i="2"/>
  <c r="AA302" i="2"/>
  <c r="Y302" i="2"/>
  <c r="W302" i="2"/>
  <c r="BK302" i="2"/>
  <c r="N302" i="2"/>
  <c r="BE302" i="2" s="1"/>
  <c r="BI299" i="2"/>
  <c r="BH299" i="2"/>
  <c r="BG299" i="2"/>
  <c r="BF299" i="2"/>
  <c r="AA299" i="2"/>
  <c r="Y299" i="2"/>
  <c r="W299" i="2"/>
  <c r="BK299" i="2"/>
  <c r="N299" i="2"/>
  <c r="BE299" i="2" s="1"/>
  <c r="BI297" i="2"/>
  <c r="BH297" i="2"/>
  <c r="BG297" i="2"/>
  <c r="BF297" i="2"/>
  <c r="AA297" i="2"/>
  <c r="Y297" i="2"/>
  <c r="W297" i="2"/>
  <c r="BK297" i="2"/>
  <c r="N297" i="2"/>
  <c r="BE297" i="2" s="1"/>
  <c r="BI295" i="2"/>
  <c r="BH295" i="2"/>
  <c r="BG295" i="2"/>
  <c r="BF295" i="2"/>
  <c r="AA295" i="2"/>
  <c r="Y295" i="2"/>
  <c r="W295" i="2"/>
  <c r="BK295" i="2"/>
  <c r="N295" i="2"/>
  <c r="BE295" i="2" s="1"/>
  <c r="BI292" i="2"/>
  <c r="BH292" i="2"/>
  <c r="BG292" i="2"/>
  <c r="BF292" i="2"/>
  <c r="AA292" i="2"/>
  <c r="Y292" i="2"/>
  <c r="W292" i="2"/>
  <c r="BK292" i="2"/>
  <c r="N292" i="2"/>
  <c r="BE292" i="2" s="1"/>
  <c r="BI291" i="2"/>
  <c r="BH291" i="2"/>
  <c r="BG291" i="2"/>
  <c r="BF291" i="2"/>
  <c r="AA291" i="2"/>
  <c r="Y291" i="2"/>
  <c r="W291" i="2"/>
  <c r="BK291" i="2"/>
  <c r="N291" i="2"/>
  <c r="BE291" i="2" s="1"/>
  <c r="BI290" i="2"/>
  <c r="BH290" i="2"/>
  <c r="BG290" i="2"/>
  <c r="BF290" i="2"/>
  <c r="AA290" i="2"/>
  <c r="Y290" i="2"/>
  <c r="W290" i="2"/>
  <c r="BK290" i="2"/>
  <c r="N290" i="2"/>
  <c r="BE290" i="2" s="1"/>
  <c r="BI289" i="2"/>
  <c r="BH289" i="2"/>
  <c r="BG289" i="2"/>
  <c r="BF289" i="2"/>
  <c r="AA289" i="2"/>
  <c r="Y289" i="2"/>
  <c r="W289" i="2"/>
  <c r="BK289" i="2"/>
  <c r="N289" i="2"/>
  <c r="BE289" i="2" s="1"/>
  <c r="BI287" i="2"/>
  <c r="BH287" i="2"/>
  <c r="BG287" i="2"/>
  <c r="BF287" i="2"/>
  <c r="AA287" i="2"/>
  <c r="Y287" i="2"/>
  <c r="W287" i="2"/>
  <c r="BK287" i="2"/>
  <c r="N287" i="2"/>
  <c r="BE287" i="2" s="1"/>
  <c r="BI285" i="2"/>
  <c r="BH285" i="2"/>
  <c r="BG285" i="2"/>
  <c r="BF285" i="2"/>
  <c r="AA285" i="2"/>
  <c r="Y285" i="2"/>
  <c r="W285" i="2"/>
  <c r="BK285" i="2"/>
  <c r="N285" i="2"/>
  <c r="BE285" i="2" s="1"/>
  <c r="BI278" i="2"/>
  <c r="BH278" i="2"/>
  <c r="BG278" i="2"/>
  <c r="BF278" i="2"/>
  <c r="AA278" i="2"/>
  <c r="Y278" i="2"/>
  <c r="W278" i="2"/>
  <c r="BK278" i="2"/>
  <c r="N278" i="2"/>
  <c r="BE278" i="2" s="1"/>
  <c r="BI275" i="2"/>
  <c r="BH275" i="2"/>
  <c r="BG275" i="2"/>
  <c r="BF275" i="2"/>
  <c r="AA275" i="2"/>
  <c r="Y275" i="2"/>
  <c r="W275" i="2"/>
  <c r="BK275" i="2"/>
  <c r="N275" i="2"/>
  <c r="BE275" i="2" s="1"/>
  <c r="BI274" i="2"/>
  <c r="BH274" i="2"/>
  <c r="BG274" i="2"/>
  <c r="BF274" i="2"/>
  <c r="AA274" i="2"/>
  <c r="Y274" i="2"/>
  <c r="W274" i="2"/>
  <c r="BK274" i="2"/>
  <c r="N274" i="2"/>
  <c r="BE274" i="2" s="1"/>
  <c r="BI271" i="2"/>
  <c r="BH271" i="2"/>
  <c r="BG271" i="2"/>
  <c r="BF271" i="2"/>
  <c r="AA271" i="2"/>
  <c r="Y271" i="2"/>
  <c r="W271" i="2"/>
  <c r="BK271" i="2"/>
  <c r="N271" i="2"/>
  <c r="BE271" i="2" s="1"/>
  <c r="BI268" i="2"/>
  <c r="BH268" i="2"/>
  <c r="BG268" i="2"/>
  <c r="BF268" i="2"/>
  <c r="AA268" i="2"/>
  <c r="Y268" i="2"/>
  <c r="W268" i="2"/>
  <c r="BK268" i="2"/>
  <c r="N268" i="2"/>
  <c r="BE268" i="2" s="1"/>
  <c r="BI259" i="2"/>
  <c r="BH259" i="2"/>
  <c r="BG259" i="2"/>
  <c r="BF259" i="2"/>
  <c r="AA259" i="2"/>
  <c r="Y259" i="2"/>
  <c r="W259" i="2"/>
  <c r="BK259" i="2"/>
  <c r="N259" i="2"/>
  <c r="BE259" i="2" s="1"/>
  <c r="BI252" i="2"/>
  <c r="BH252" i="2"/>
  <c r="BG252" i="2"/>
  <c r="BF252" i="2"/>
  <c r="AA252" i="2"/>
  <c r="Y252" i="2"/>
  <c r="W252" i="2"/>
  <c r="W251" i="2" s="1"/>
  <c r="BK252" i="2"/>
  <c r="N252" i="2"/>
  <c r="BE252" i="2" s="1"/>
  <c r="BI250" i="2"/>
  <c r="BH250" i="2"/>
  <c r="BG250" i="2"/>
  <c r="BF250" i="2"/>
  <c r="AA250" i="2"/>
  <c r="Y250" i="2"/>
  <c r="W250" i="2"/>
  <c r="BK250" i="2"/>
  <c r="N250" i="2"/>
  <c r="BE250" i="2" s="1"/>
  <c r="BI249" i="2"/>
  <c r="BH249" i="2"/>
  <c r="BG249" i="2"/>
  <c r="BF249" i="2"/>
  <c r="AA249" i="2"/>
  <c r="Y249" i="2"/>
  <c r="W249" i="2"/>
  <c r="BK249" i="2"/>
  <c r="N249" i="2"/>
  <c r="BE249" i="2" s="1"/>
  <c r="BI248" i="2"/>
  <c r="BH248" i="2"/>
  <c r="BG248" i="2"/>
  <c r="BF248" i="2"/>
  <c r="AA248" i="2"/>
  <c r="Y248" i="2"/>
  <c r="W248" i="2"/>
  <c r="BK248" i="2"/>
  <c r="BK247" i="2" s="1"/>
  <c r="N247" i="2" s="1"/>
  <c r="N89" i="2" s="1"/>
  <c r="N248" i="2"/>
  <c r="BE248" i="2" s="1"/>
  <c r="BI246" i="2"/>
  <c r="BH246" i="2"/>
  <c r="BG246" i="2"/>
  <c r="BF246" i="2"/>
  <c r="AA246" i="2"/>
  <c r="Y246" i="2"/>
  <c r="W246" i="2"/>
  <c r="BK246" i="2"/>
  <c r="N246" i="2"/>
  <c r="BE246" i="2" s="1"/>
  <c r="BI245" i="2"/>
  <c r="BH245" i="2"/>
  <c r="BG245" i="2"/>
  <c r="BF245" i="2"/>
  <c r="AA245" i="2"/>
  <c r="Y245" i="2"/>
  <c r="W245" i="2"/>
  <c r="BK245" i="2"/>
  <c r="N245" i="2"/>
  <c r="BE245" i="2" s="1"/>
  <c r="BI244" i="2"/>
  <c r="BH244" i="2"/>
  <c r="BG244" i="2"/>
  <c r="BF244" i="2"/>
  <c r="BE244" i="2"/>
  <c r="AA244" i="2"/>
  <c r="Y244" i="2"/>
  <c r="W244" i="2"/>
  <c r="BK244" i="2"/>
  <c r="N244" i="2"/>
  <c r="BI240" i="2"/>
  <c r="BH240" i="2"/>
  <c r="BG240" i="2"/>
  <c r="BF240" i="2"/>
  <c r="AA240" i="2"/>
  <c r="Y240" i="2"/>
  <c r="W240" i="2"/>
  <c r="BK240" i="2"/>
  <c r="N240" i="2"/>
  <c r="BE240" i="2" s="1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Y231" i="2"/>
  <c r="W231" i="2"/>
  <c r="BK231" i="2"/>
  <c r="N231" i="2"/>
  <c r="BE231" i="2" s="1"/>
  <c r="BI225" i="2"/>
  <c r="BH225" i="2"/>
  <c r="BG225" i="2"/>
  <c r="BF225" i="2"/>
  <c r="AA225" i="2"/>
  <c r="Y225" i="2"/>
  <c r="W225" i="2"/>
  <c r="BK225" i="2"/>
  <c r="N225" i="2"/>
  <c r="BE225" i="2" s="1"/>
  <c r="BI223" i="2"/>
  <c r="BH223" i="2"/>
  <c r="BG223" i="2"/>
  <c r="BF223" i="2"/>
  <c r="AA223" i="2"/>
  <c r="Y223" i="2"/>
  <c r="W223" i="2"/>
  <c r="BK223" i="2"/>
  <c r="N223" i="2"/>
  <c r="BE223" i="2" s="1"/>
  <c r="BI222" i="2"/>
  <c r="BH222" i="2"/>
  <c r="BG222" i="2"/>
  <c r="BF222" i="2"/>
  <c r="AA222" i="2"/>
  <c r="Y222" i="2"/>
  <c r="W222" i="2"/>
  <c r="BK222" i="2"/>
  <c r="N222" i="2"/>
  <c r="BE222" i="2" s="1"/>
  <c r="BI221" i="2"/>
  <c r="BH221" i="2"/>
  <c r="BG221" i="2"/>
  <c r="BF221" i="2"/>
  <c r="AA221" i="2"/>
  <c r="Y221" i="2"/>
  <c r="W221" i="2"/>
  <c r="BK221" i="2"/>
  <c r="N221" i="2"/>
  <c r="BE221" i="2" s="1"/>
  <c r="BI218" i="2"/>
  <c r="BH218" i="2"/>
  <c r="BG218" i="2"/>
  <c r="BF218" i="2"/>
  <c r="AA218" i="2"/>
  <c r="Y218" i="2"/>
  <c r="W218" i="2"/>
  <c r="BK218" i="2"/>
  <c r="N218" i="2"/>
  <c r="BE218" i="2" s="1"/>
  <c r="BI212" i="2"/>
  <c r="BH212" i="2"/>
  <c r="BG212" i="2"/>
  <c r="BF212" i="2"/>
  <c r="AA212" i="2"/>
  <c r="Y212" i="2"/>
  <c r="W212" i="2"/>
  <c r="BK212" i="2"/>
  <c r="N212" i="2"/>
  <c r="BE212" i="2" s="1"/>
  <c r="BI209" i="2"/>
  <c r="BH209" i="2"/>
  <c r="BG209" i="2"/>
  <c r="BF209" i="2"/>
  <c r="AA209" i="2"/>
  <c r="Y209" i="2"/>
  <c r="W209" i="2"/>
  <c r="BK209" i="2"/>
  <c r="N209" i="2"/>
  <c r="BE209" i="2" s="1"/>
  <c r="BI206" i="2"/>
  <c r="BH206" i="2"/>
  <c r="BG206" i="2"/>
  <c r="BF206" i="2"/>
  <c r="AA206" i="2"/>
  <c r="Y206" i="2"/>
  <c r="W206" i="2"/>
  <c r="BK206" i="2"/>
  <c r="N206" i="2"/>
  <c r="BE206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Y202" i="2"/>
  <c r="W202" i="2"/>
  <c r="BK202" i="2"/>
  <c r="N202" i="2"/>
  <c r="BE202" i="2" s="1"/>
  <c r="BI199" i="2"/>
  <c r="BH199" i="2"/>
  <c r="BG199" i="2"/>
  <c r="BF199" i="2"/>
  <c r="AA199" i="2"/>
  <c r="Y199" i="2"/>
  <c r="W199" i="2"/>
  <c r="BK199" i="2"/>
  <c r="N199" i="2"/>
  <c r="BE199" i="2" s="1"/>
  <c r="BI196" i="2"/>
  <c r="BH196" i="2"/>
  <c r="BG196" i="2"/>
  <c r="BF196" i="2"/>
  <c r="AA196" i="2"/>
  <c r="Y196" i="2"/>
  <c r="W196" i="2"/>
  <c r="BK196" i="2"/>
  <c r="N196" i="2"/>
  <c r="BE196" i="2" s="1"/>
  <c r="BI193" i="2"/>
  <c r="BH193" i="2"/>
  <c r="BG193" i="2"/>
  <c r="BF193" i="2"/>
  <c r="BE193" i="2"/>
  <c r="AA193" i="2"/>
  <c r="Y193" i="2"/>
  <c r="W193" i="2"/>
  <c r="BK193" i="2"/>
  <c r="N193" i="2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6" i="2"/>
  <c r="BH186" i="2"/>
  <c r="BG186" i="2"/>
  <c r="BF186" i="2"/>
  <c r="AA186" i="2"/>
  <c r="Y186" i="2"/>
  <c r="W186" i="2"/>
  <c r="BK186" i="2"/>
  <c r="N186" i="2"/>
  <c r="BE186" i="2" s="1"/>
  <c r="BI184" i="2"/>
  <c r="BH184" i="2"/>
  <c r="BG184" i="2"/>
  <c r="BF184" i="2"/>
  <c r="AA184" i="2"/>
  <c r="Y184" i="2"/>
  <c r="W184" i="2"/>
  <c r="BK184" i="2"/>
  <c r="N184" i="2"/>
  <c r="BE184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4" i="2"/>
  <c r="BH174" i="2"/>
  <c r="BG174" i="2"/>
  <c r="BF174" i="2"/>
  <c r="AA174" i="2"/>
  <c r="Y174" i="2"/>
  <c r="W174" i="2"/>
  <c r="BK174" i="2"/>
  <c r="N174" i="2"/>
  <c r="BE174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59" i="2"/>
  <c r="BH159" i="2"/>
  <c r="BG159" i="2"/>
  <c r="BF159" i="2"/>
  <c r="AA159" i="2"/>
  <c r="Y159" i="2"/>
  <c r="W159" i="2"/>
  <c r="BK159" i="2"/>
  <c r="N159" i="2"/>
  <c r="BE159" i="2" s="1"/>
  <c r="BI157" i="2"/>
  <c r="BH157" i="2"/>
  <c r="BG157" i="2"/>
  <c r="BF157" i="2"/>
  <c r="AA157" i="2"/>
  <c r="Y157" i="2"/>
  <c r="W157" i="2"/>
  <c r="BK157" i="2"/>
  <c r="N157" i="2"/>
  <c r="BE157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7" i="2"/>
  <c r="BH137" i="2"/>
  <c r="BG137" i="2"/>
  <c r="BF137" i="2"/>
  <c r="AA137" i="2"/>
  <c r="Y137" i="2"/>
  <c r="W137" i="2"/>
  <c r="BK137" i="2"/>
  <c r="N137" i="2"/>
  <c r="BE137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M127" i="2"/>
  <c r="M126" i="2"/>
  <c r="F126" i="2"/>
  <c r="F124" i="2"/>
  <c r="F122" i="2"/>
  <c r="BI112" i="2"/>
  <c r="BH112" i="2"/>
  <c r="BG112" i="2"/>
  <c r="BF112" i="2"/>
  <c r="BI111" i="2"/>
  <c r="BH111" i="2"/>
  <c r="BG111" i="2"/>
  <c r="BF111" i="2"/>
  <c r="BI110" i="2"/>
  <c r="BH110" i="2"/>
  <c r="BG110" i="2"/>
  <c r="BF110" i="2"/>
  <c r="BI109" i="2"/>
  <c r="BH109" i="2"/>
  <c r="BG109" i="2"/>
  <c r="BF109" i="2"/>
  <c r="BI108" i="2"/>
  <c r="BH108" i="2"/>
  <c r="BG108" i="2"/>
  <c r="BF108" i="2"/>
  <c r="BI107" i="2"/>
  <c r="BH107" i="2"/>
  <c r="BG107" i="2"/>
  <c r="BF107" i="2"/>
  <c r="M79" i="2"/>
  <c r="M78" i="2"/>
  <c r="F78" i="2"/>
  <c r="F76" i="2"/>
  <c r="F74" i="2"/>
  <c r="O14" i="2"/>
  <c r="E14" i="2"/>
  <c r="F79" i="2" s="1"/>
  <c r="O13" i="2"/>
  <c r="O8" i="2"/>
  <c r="M124" i="2" s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C91" i="1"/>
  <c r="CH91" i="1"/>
  <c r="CB91" i="1"/>
  <c r="CG91" i="1"/>
  <c r="CA91" i="1"/>
  <c r="CF91" i="1"/>
  <c r="BZ91" i="1"/>
  <c r="CE91" i="1"/>
  <c r="CK90" i="1"/>
  <c r="CJ90" i="1"/>
  <c r="CI90" i="1"/>
  <c r="CC90" i="1"/>
  <c r="CH90" i="1"/>
  <c r="CB90" i="1"/>
  <c r="CG90" i="1"/>
  <c r="CA90" i="1"/>
  <c r="CF90" i="1"/>
  <c r="BZ90" i="1"/>
  <c r="CE90" i="1"/>
  <c r="CK89" i="1"/>
  <c r="CJ89" i="1"/>
  <c r="CI89" i="1"/>
  <c r="CH89" i="1"/>
  <c r="CG89" i="1"/>
  <c r="CF89" i="1"/>
  <c r="BZ89" i="1"/>
  <c r="CE89" i="1"/>
  <c r="AM81" i="1"/>
  <c r="L81" i="1"/>
  <c r="AM80" i="1"/>
  <c r="L80" i="1"/>
  <c r="AM78" i="1"/>
  <c r="L78" i="1"/>
  <c r="L76" i="1"/>
  <c r="L75" i="1"/>
  <c r="Y284" i="2" l="1"/>
  <c r="AA346" i="2"/>
  <c r="BK384" i="2"/>
  <c r="N384" i="2" s="1"/>
  <c r="N99" i="2" s="1"/>
  <c r="W406" i="2"/>
  <c r="N348" i="2"/>
  <c r="BE348" i="2" s="1"/>
  <c r="BK346" i="2"/>
  <c r="N346" i="2" s="1"/>
  <c r="N92" i="2" s="1"/>
  <c r="Y211" i="2"/>
  <c r="W243" i="2"/>
  <c r="Y406" i="2"/>
  <c r="F127" i="2"/>
  <c r="Y187" i="2"/>
  <c r="AA187" i="2"/>
  <c r="AA247" i="2"/>
  <c r="BK349" i="2"/>
  <c r="N349" i="2" s="1"/>
  <c r="N93" i="2" s="1"/>
  <c r="AA356" i="2"/>
  <c r="Y377" i="2"/>
  <c r="H34" i="2"/>
  <c r="BC86" i="1" s="1"/>
  <c r="BC85" i="1" s="1"/>
  <c r="W34" i="1" s="1"/>
  <c r="BK187" i="2"/>
  <c r="N187" i="2" s="1"/>
  <c r="N86" i="2" s="1"/>
  <c r="BK211" i="2"/>
  <c r="N211" i="2" s="1"/>
  <c r="N87" i="2" s="1"/>
  <c r="AA243" i="2"/>
  <c r="Y251" i="2"/>
  <c r="BK284" i="2"/>
  <c r="N284" i="2" s="1"/>
  <c r="N91" i="2" s="1"/>
  <c r="W346" i="2"/>
  <c r="W349" i="2"/>
  <c r="BK356" i="2"/>
  <c r="N356" i="2" s="1"/>
  <c r="N96" i="2" s="1"/>
  <c r="Y384" i="2"/>
  <c r="AA406" i="2"/>
  <c r="Y132" i="2"/>
  <c r="BK132" i="2"/>
  <c r="W187" i="2"/>
  <c r="W211" i="2"/>
  <c r="BK243" i="2"/>
  <c r="N243" i="2" s="1"/>
  <c r="N88" i="2" s="1"/>
  <c r="Y247" i="2"/>
  <c r="AA251" i="2"/>
  <c r="Y346" i="2"/>
  <c r="Y349" i="2"/>
  <c r="W356" i="2"/>
  <c r="AA377" i="2"/>
  <c r="AA436" i="2"/>
  <c r="AA431" i="2" s="1"/>
  <c r="AA384" i="2"/>
  <c r="BK431" i="2"/>
  <c r="N431" i="2" s="1"/>
  <c r="N101" i="2" s="1"/>
  <c r="N432" i="2"/>
  <c r="N102" i="2" s="1"/>
  <c r="AA211" i="2"/>
  <c r="BK251" i="2"/>
  <c r="N251" i="2" s="1"/>
  <c r="N90" i="2" s="1"/>
  <c r="AA349" i="2"/>
  <c r="Y356" i="2"/>
  <c r="BK406" i="2"/>
  <c r="N406" i="2" s="1"/>
  <c r="N100" i="2" s="1"/>
  <c r="W431" i="2"/>
  <c r="N132" i="2"/>
  <c r="N85" i="2" s="1"/>
  <c r="H35" i="2"/>
  <c r="BD86" i="1" s="1"/>
  <c r="BD85" i="1" s="1"/>
  <c r="W35" i="1" s="1"/>
  <c r="W132" i="2"/>
  <c r="W284" i="2"/>
  <c r="H32" i="2"/>
  <c r="BA86" i="1" s="1"/>
  <c r="BA85" i="1" s="1"/>
  <c r="Y243" i="2"/>
  <c r="H33" i="2"/>
  <c r="BB86" i="1" s="1"/>
  <c r="BB85" i="1" s="1"/>
  <c r="AA132" i="2"/>
  <c r="W247" i="2"/>
  <c r="AA284" i="2"/>
  <c r="W384" i="2"/>
  <c r="Y431" i="2"/>
  <c r="M76" i="2"/>
  <c r="M32" i="2"/>
  <c r="AW86" i="1" s="1"/>
  <c r="W355" i="2" l="1"/>
  <c r="Y131" i="2"/>
  <c r="AY85" i="1"/>
  <c r="BK355" i="2"/>
  <c r="N355" i="2" s="1"/>
  <c r="N95" i="2" s="1"/>
  <c r="AA355" i="2"/>
  <c r="AA131" i="2"/>
  <c r="Y355" i="2"/>
  <c r="Y130" i="2" s="1"/>
  <c r="AA130" i="2"/>
  <c r="W33" i="1"/>
  <c r="AX85" i="1"/>
  <c r="W131" i="2"/>
  <c r="W130" i="2" s="1"/>
  <c r="AU86" i="1" s="1"/>
  <c r="AU85" i="1" s="1"/>
  <c r="W32" i="1"/>
  <c r="AW85" i="1"/>
  <c r="AK32" i="1" s="1"/>
  <c r="BK131" i="2"/>
  <c r="N131" i="2" l="1"/>
  <c r="N84" i="2" s="1"/>
  <c r="BK130" i="2"/>
  <c r="N130" i="2" s="1"/>
  <c r="N83" i="2" s="1"/>
  <c r="N111" i="2" l="1"/>
  <c r="BE111" i="2" s="1"/>
  <c r="N109" i="2"/>
  <c r="BE109" i="2" s="1"/>
  <c r="N107" i="2"/>
  <c r="N112" i="2"/>
  <c r="BE112" i="2" s="1"/>
  <c r="N110" i="2"/>
  <c r="BE110" i="2" s="1"/>
  <c r="N108" i="2"/>
  <c r="BE108" i="2" s="1"/>
  <c r="M26" i="2"/>
  <c r="N106" i="2" l="1"/>
  <c r="BE107" i="2"/>
  <c r="M31" i="2" l="1"/>
  <c r="AV86" i="1" s="1"/>
  <c r="AT86" i="1" s="1"/>
  <c r="H31" i="2"/>
  <c r="AZ86" i="1" s="1"/>
  <c r="AZ85" i="1" s="1"/>
  <c r="M27" i="2"/>
  <c r="L114" i="2"/>
  <c r="AS86" i="1" l="1"/>
  <c r="AS85" i="1" s="1"/>
  <c r="M29" i="2"/>
  <c r="AV85" i="1"/>
  <c r="AT85" i="1" l="1"/>
  <c r="AG86" i="1"/>
  <c r="L37" i="2"/>
  <c r="AG85" i="1" l="1"/>
  <c r="AN86" i="1"/>
  <c r="AK26" i="1" l="1"/>
  <c r="AG89" i="1"/>
  <c r="AN85" i="1"/>
  <c r="AG92" i="1"/>
  <c r="AG91" i="1"/>
  <c r="AG90" i="1"/>
  <c r="AV92" i="1" l="1"/>
  <c r="BY92" i="1" s="1"/>
  <c r="CD92" i="1"/>
  <c r="CD90" i="1"/>
  <c r="AV90" i="1"/>
  <c r="BY90" i="1" s="1"/>
  <c r="AG88" i="1"/>
  <c r="CD89" i="1"/>
  <c r="AV89" i="1"/>
  <c r="BY89" i="1" s="1"/>
  <c r="CD91" i="1"/>
  <c r="AV91" i="1"/>
  <c r="BY91" i="1" s="1"/>
  <c r="AN89" i="1" l="1"/>
  <c r="AK27" i="1"/>
  <c r="AK29" i="1" s="1"/>
  <c r="AG94" i="1"/>
  <c r="W31" i="1"/>
  <c r="AN91" i="1"/>
  <c r="AK31" i="1"/>
  <c r="AN90" i="1"/>
  <c r="AN92" i="1"/>
  <c r="AN88" i="1" l="1"/>
  <c r="AN94" i="1" s="1"/>
  <c r="AK37" i="1"/>
</calcChain>
</file>

<file path=xl/sharedStrings.xml><?xml version="1.0" encoding="utf-8"?>
<sst xmlns="http://schemas.openxmlformats.org/spreadsheetml/2006/main" count="3583" uniqueCount="806">
  <si>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</si>
  <si>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</si>
  <si>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</si>
  <si>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</si>
  <si>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</si>
  <si>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</si>
  <si>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</si>
  <si>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</si>
  <si>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</si>
  <si>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</si>
  <si>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</si>
  <si>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</si>
  <si>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</si>
  <si>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</si>
  <si>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</si>
  <si>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</si>
  <si>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</si>
  <si>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Lalak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</si>
  <si>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</si>
  <si>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</si>
  <si>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Sanace opěrných stěn, oplocení a venkovních ploch areálu FZÚ</t>
  </si>
  <si>
    <t>JKSO:</t>
  </si>
  <si>
    <t>CC-CZ:</t>
  </si>
  <si>
    <t>Místo:</t>
  </si>
  <si>
    <t>Praha 6, Cukrovarnická 10</t>
  </si>
  <si>
    <t>Datum:</t>
  </si>
  <si>
    <t>13.4.2017</t>
  </si>
  <si>
    <t>Objednatel:</t>
  </si>
  <si>
    <t>IČ:</t>
  </si>
  <si>
    <t>FZÚ AKADEMIE VĚD ČR</t>
  </si>
  <si>
    <t>DIČ:</t>
  </si>
  <si>
    <t>Zhotovitel:</t>
  </si>
  <si>
    <t>Vyplň údaj</t>
  </si>
  <si>
    <t>Projektant:</t>
  </si>
  <si>
    <t>ing. akad. arch. Ivan Lalák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</si>
  <si>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</si>
  <si>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</si>
  <si>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</si>
  <si>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</si>
  <si>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</si>
  <si>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</si>
  <si>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</si>
  <si>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</si>
  <si>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</si>
  <si>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</si>
  <si>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</si>
  <si>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</si>
  <si>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</si>
  <si>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</si>
  <si>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</si>
  <si>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</si>
  <si>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</si>
  <si>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</si>
  <si>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</si>
  <si>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</si>
  <si>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</si>
  <si>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</si>
  <si>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</si>
  <si>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</si>
  <si>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</si>
  <si>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</si>
  <si>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</si>
  <si>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</si>
  <si>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</si>
  <si>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</si>
  <si>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</si>
  <si>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</si>
  <si>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</si>
  <si>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</si>
  <si>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</si>
  <si>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</si>
  <si>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</si>
  <si>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</si>
  <si>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</si>
  <si>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</si>
  <si>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</si>
  <si>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</si>
  <si>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</si>
  <si>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</si>
  <si>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</si>
  <si>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{089a5d84-51fa-4c8c-961f-405e57579333}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</si>
  <si>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</si>
  <si>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</si>
  <si>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</si>
  <si>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</si>
  <si>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</si>
  <si>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</si>
  <si>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</si>
  <si>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</si>
  <si>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</si>
  <si>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</si>
  <si>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</si>
  <si>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</si>
  <si>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</si>
  <si>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</si>
  <si>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</si>
  <si>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</si>
  <si>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</si>
  <si>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</si>
  <si>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</si>
  <si>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</si>
  <si>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</si>
  <si>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</si>
  <si>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</si>
  <si>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</si>
  <si>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</si>
  <si>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</si>
  <si>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</si>
  <si>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</si>
  <si>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</si>
  <si>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</si>
  <si>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</si>
  <si>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</si>
  <si>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</si>
  <si>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</si>
  <si>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9-909 - OSTATNÍ - viz samostatné přílohy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</si>
  <si>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</si>
  <si>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</si>
  <si>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</si>
  <si>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</si>
  <si>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</si>
  <si>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</si>
  <si>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</si>
  <si>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</si>
  <si>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</si>
  <si>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</si>
  <si>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</si>
  <si>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</si>
  <si>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</si>
  <si>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</si>
  <si>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</si>
  <si>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</si>
  <si>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</si>
  <si>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</si>
  <si>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</si>
  <si>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</si>
  <si>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</si>
  <si>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</si>
  <si>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</si>
  <si>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</si>
  <si>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</si>
  <si>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</si>
  <si>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</si>
  <si>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</si>
  <si>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</si>
  <si>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</si>
  <si>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</si>
  <si>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</si>
  <si>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</si>
  <si>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</si>
  <si>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</si>
  <si>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</si>
  <si>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</si>
  <si>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111301111</t>
  </si>
  <si>
    <t>Sejmutí drnu tl do 100 mm s přemístěním do 50 m nebo naložením na dopravní prostředek</t>
  </si>
  <si>
    <t>m2</t>
  </si>
  <si>
    <t>4</t>
  </si>
  <si>
    <t>995325036</t>
  </si>
  <si>
    <t>113106121</t>
  </si>
  <si>
    <t>Rozebrání dlažeb komunikací pro pěší z betonových nebo kamenných dlaždic</t>
  </si>
  <si>
    <t>1830036698</t>
  </si>
  <si>
    <t>3</t>
  </si>
  <si>
    <t>121101101</t>
  </si>
  <si>
    <t>Sejmutí ornice s přemístěním na vzdálenost do 50 m</t>
  </si>
  <si>
    <t>m3</t>
  </si>
  <si>
    <t>-85013432</t>
  </si>
  <si>
    <t>(41+22)*1*0,3</t>
  </si>
  <si>
    <t>VV</t>
  </si>
  <si>
    <t>122201101</t>
  </si>
  <si>
    <t>Odkopávky a prokopávky nezapažené v hornině tř. 3 objem do 100 m3</t>
  </si>
  <si>
    <t>-1703822247</t>
  </si>
  <si>
    <t>105*0,2</t>
  </si>
  <si>
    <t>5</t>
  </si>
  <si>
    <t>122201109</t>
  </si>
  <si>
    <t>Příplatek za lepivost u odkopávek v hornině tř. 1 až 3</t>
  </si>
  <si>
    <t>921901449</t>
  </si>
  <si>
    <t>6</t>
  </si>
  <si>
    <t>132201201</t>
  </si>
  <si>
    <t>Hloubení rýh š do 2000 mm v hornině tř. 3 objemu do 100 m3</t>
  </si>
  <si>
    <t>1161663431</t>
  </si>
  <si>
    <t>" nový plot - 1/2 ruční výkop"</t>
  </si>
  <si>
    <t>(41*1*0,5)/2</t>
  </si>
  <si>
    <t>" stávající plot - 1/2 ruční výkop"</t>
  </si>
  <si>
    <t>(17,4*1*1,1+17,4*0,8*0,82)/2</t>
  </si>
  <si>
    <t>(4,6*1,1*1+4,6*0,8*0,52)/2</t>
  </si>
  <si>
    <t>Součet</t>
  </si>
  <si>
    <t>7</t>
  </si>
  <si>
    <t>132201209</t>
  </si>
  <si>
    <t>Příplatek za lepivost k hloubení rýh š do 2000 mm v hornině tř. 3</t>
  </si>
  <si>
    <t>-766238222</t>
  </si>
  <si>
    <t>8</t>
  </si>
  <si>
    <t>132212201</t>
  </si>
  <si>
    <t>Hloubení rýh š přes 600 do 2000 mm ručním nebo pneum nářadím v soudržných horninách tř. 3</t>
  </si>
  <si>
    <t>-631176024</t>
  </si>
  <si>
    <t>" pasy"</t>
  </si>
  <si>
    <t>1,05*0,6*0,95*2+0,65*0,6*0,97*2+(1*2+3*2)*0,5*1</t>
  </si>
  <si>
    <t>" nový plot - 1/2 strojní výkop"</t>
  </si>
  <si>
    <t>" stávající plot - 1/2 strojní výkop"</t>
  </si>
  <si>
    <t>9</t>
  </si>
  <si>
    <t>132212209</t>
  </si>
  <si>
    <t>Příplatek za lepivost u hloubení rýh š do 2000 mm ručním nebo pneum nářadím v hornině tř. 3</t>
  </si>
  <si>
    <t>-329667809</t>
  </si>
  <si>
    <t>34,968</t>
  </si>
  <si>
    <t>10</t>
  </si>
  <si>
    <t>133202011</t>
  </si>
  <si>
    <t>Hloubení šachet ručním nebo pneum nářadím v soudržných horninách tř. 3, plocha výkopu do 4 m2</t>
  </si>
  <si>
    <t>-336386388</t>
  </si>
  <si>
    <t>0,5*0,5*1*4</t>
  </si>
  <si>
    <t>1,05*0,6*1,97*2+0,65*0,6*2,33*2</t>
  </si>
  <si>
    <t>11</t>
  </si>
  <si>
    <t>133202019</t>
  </si>
  <si>
    <t>Příplatek za lepivost u hloubení šachet ručním nebo pneum nářadím v horninách tř. 3</t>
  </si>
  <si>
    <t>538658916</t>
  </si>
  <si>
    <t>12</t>
  </si>
  <si>
    <t>151101101</t>
  </si>
  <si>
    <t>Zřízení příložného pažení a rozepření stěn rýh hl do 2 m</t>
  </si>
  <si>
    <t>245813767</t>
  </si>
  <si>
    <t>4,6*1,6+17,4*2</t>
  </si>
  <si>
    <t>13</t>
  </si>
  <si>
    <t>151101111</t>
  </si>
  <si>
    <t>Odstranění příložného pažení a rozepření stěn rýh hl do 2 m</t>
  </si>
  <si>
    <t>-139969978</t>
  </si>
  <si>
    <t>14</t>
  </si>
  <si>
    <t>161101101</t>
  </si>
  <si>
    <t>Svislé přemístění výkopku z horniny tř. 1 až 4 hl výkopu do 2,5 m</t>
  </si>
  <si>
    <t>377705263</t>
  </si>
  <si>
    <t>17,4*1*0,1+17,4*0,8*0,82</t>
  </si>
  <si>
    <t>4,6*0,1*1+4,6*0,8*0,52</t>
  </si>
  <si>
    <t>162201211</t>
  </si>
  <si>
    <t>Vodorovné přemístění výkopku z horniny tř. 1 až 4 stavebním kolečkem do 10 m</t>
  </si>
  <si>
    <t>1924659996</t>
  </si>
  <si>
    <t>16</t>
  </si>
  <si>
    <t>162201219</t>
  </si>
  <si>
    <t>Příplatek k vodorovnému přemístění výkopku z horniny tř. 1 až 4 stavebním kolečkem ZKD 10 m</t>
  </si>
  <si>
    <t>1943480025</t>
  </si>
  <si>
    <t>(34,968+29,014+21+5,3)-48,307</t>
  </si>
  <si>
    <t>17</t>
  </si>
  <si>
    <t>162701105</t>
  </si>
  <si>
    <t>Vodorovné přemístění do 10000 m výkopku/sypaniny z horniny tř. 1 až 4</t>
  </si>
  <si>
    <t>375391632</t>
  </si>
  <si>
    <t>18</t>
  </si>
  <si>
    <t>167101101</t>
  </si>
  <si>
    <t>Nakládání výkopku z hornin tř. 1 až 4 do 100 m3</t>
  </si>
  <si>
    <t>-1058305883</t>
  </si>
  <si>
    <t>19</t>
  </si>
  <si>
    <t>171201201</t>
  </si>
  <si>
    <t>Uložení sypaniny na skládky</t>
  </si>
  <si>
    <t>1528652859</t>
  </si>
  <si>
    <t>20</t>
  </si>
  <si>
    <t>171201211</t>
  </si>
  <si>
    <t>Poplatek za uložení odpadu ze sypaniny na skládce (skládkovné)</t>
  </si>
  <si>
    <t>t</t>
  </si>
  <si>
    <t>-950719072</t>
  </si>
  <si>
    <t>174101101</t>
  </si>
  <si>
    <t>Zásyp jam, šachet rýh nebo kolem objektů sypaninou se zhutněním</t>
  </si>
  <si>
    <t>-84820755</t>
  </si>
  <si>
    <t>41*1*0,5</t>
  </si>
  <si>
    <t>17,4*1*0,9+17,4*0,8*0,5</t>
  </si>
  <si>
    <t>4,6*0,9*1+4,6*0,8*0,3</t>
  </si>
  <si>
    <t>22</t>
  </si>
  <si>
    <t>181301105</t>
  </si>
  <si>
    <t>Rozprostření ornice tl vrstvy do 300 mm pl do 500 m2 v rovině nebo ve svahu do 1:5</t>
  </si>
  <si>
    <t>477050182</t>
  </si>
  <si>
    <t>(41+22)*1</t>
  </si>
  <si>
    <t>23</t>
  </si>
  <si>
    <t>181951102</t>
  </si>
  <si>
    <t>Úprava pláně v hornině tř. 1 až 4 se zhutněním</t>
  </si>
  <si>
    <t>-201314107</t>
  </si>
  <si>
    <t>24</t>
  </si>
  <si>
    <t>213141111</t>
  </si>
  <si>
    <t>Zřízení vrstvy z geotextilie v rovině nebo ve sklonu do 1:5 š do 3 m</t>
  </si>
  <si>
    <t>-1165017943</t>
  </si>
  <si>
    <t>25</t>
  </si>
  <si>
    <t>M</t>
  </si>
  <si>
    <t>693110031</t>
  </si>
  <si>
    <t>geotextilie  200 g/m2</t>
  </si>
  <si>
    <t>-1910843835</t>
  </si>
  <si>
    <t>26</t>
  </si>
  <si>
    <t>271532213</t>
  </si>
  <si>
    <t>Podsyp pod základové konstrukce se zhutněním z hrubého kameniva frakce 8 až 16 mm</t>
  </si>
  <si>
    <t>1785932272</t>
  </si>
  <si>
    <t>" det A+ detB"</t>
  </si>
  <si>
    <t>22*0,2*0,3</t>
  </si>
  <si>
    <t>27</t>
  </si>
  <si>
    <t>273313611</t>
  </si>
  <si>
    <t>Základové desky z betonu tř. C 16/20</t>
  </si>
  <si>
    <t>-1624737272</t>
  </si>
  <si>
    <t>" betonový podkladek -detail A+B"</t>
  </si>
  <si>
    <t>22*0,8*0,1</t>
  </si>
  <si>
    <t>28</t>
  </si>
  <si>
    <t>273321511</t>
  </si>
  <si>
    <t>Základové desky ze ŽB bez zvýšených nároků na prostředí tř. C 25/30</t>
  </si>
  <si>
    <t>-67900147</t>
  </si>
  <si>
    <t>" Chaudyho deska "</t>
  </si>
  <si>
    <t>4,652*0,8*0,15</t>
  </si>
  <si>
    <t>29</t>
  </si>
  <si>
    <t>273351215</t>
  </si>
  <si>
    <t>Zřízení bednění stěn základových desek</t>
  </si>
  <si>
    <t>-1933516470</t>
  </si>
  <si>
    <t>" bet podkladek - detail A+B"</t>
  </si>
  <si>
    <t>22*0,1</t>
  </si>
  <si>
    <t>30</t>
  </si>
  <si>
    <t>273351216</t>
  </si>
  <si>
    <t>Odstranění bednění stěn základových desek</t>
  </si>
  <si>
    <t>507320652</t>
  </si>
  <si>
    <t>31</t>
  </si>
  <si>
    <t>273361821</t>
  </si>
  <si>
    <t>Výztuž základových desek betonářskou ocelí 10 505 (R)</t>
  </si>
  <si>
    <t>-1408255934</t>
  </si>
  <si>
    <t>" Chaudyho deska"</t>
  </si>
  <si>
    <t>0,0543*1,1</t>
  </si>
  <si>
    <t>32</t>
  </si>
  <si>
    <t>273362021</t>
  </si>
  <si>
    <t>Výztuž základových desek svařovanými sítěmi Kari</t>
  </si>
  <si>
    <t>1713752844</t>
  </si>
  <si>
    <t>22*0,8*2*0,00198*1,1</t>
  </si>
  <si>
    <t>33</t>
  </si>
  <si>
    <t>274313611</t>
  </si>
  <si>
    <t>Základové pásy z betonu tř. C 16/20</t>
  </si>
  <si>
    <t>-914761107</t>
  </si>
  <si>
    <t>34</t>
  </si>
  <si>
    <t>311271129</t>
  </si>
  <si>
    <t>Zdivo nosné z cihel betonových dl 290 mm na MC 15</t>
  </si>
  <si>
    <t>-1036805933</t>
  </si>
  <si>
    <t>" nový plot"</t>
  </si>
  <si>
    <t>(0,45+7,725+8,141+8,136+0,45+7,669+0,45+7,673)*0,6*0,45</t>
  </si>
  <si>
    <t>" zídka u schodiště - CH"</t>
  </si>
  <si>
    <t>1,7*0,45*2*0,45</t>
  </si>
  <si>
    <t>35</t>
  </si>
  <si>
    <t>330311711</t>
  </si>
  <si>
    <t>Sloupy nebo pilíře z betonu tř. C 16/20</t>
  </si>
  <si>
    <t>215443997</t>
  </si>
  <si>
    <t>" betonová zálivka nových sloupků"</t>
  </si>
  <si>
    <t>0,15*0,15*2,5*5</t>
  </si>
  <si>
    <t>36</t>
  </si>
  <si>
    <t>331123020</t>
  </si>
  <si>
    <t>Montáž ŽB sloupů dilatačních, lodžiových s nesvařovanými spoji hmotnosti do 1 t budova v do 12 m</t>
  </si>
  <si>
    <t>kus</t>
  </si>
  <si>
    <t>-938142569</t>
  </si>
  <si>
    <t>37</t>
  </si>
  <si>
    <t>592310441</t>
  </si>
  <si>
    <t>sloupek betonový plotový - dle stávajícího- tvar a váztuž - viz statika</t>
  </si>
  <si>
    <t>-1041334247</t>
  </si>
  <si>
    <t>38</t>
  </si>
  <si>
    <t>331271119</t>
  </si>
  <si>
    <t>Zdivo pilířů z cihel betonových dl 290 mm na MC 15</t>
  </si>
  <si>
    <t>-672200568</t>
  </si>
  <si>
    <t>0,45*0,45*1,6*5</t>
  </si>
  <si>
    <t>39</t>
  </si>
  <si>
    <t>342351105</t>
  </si>
  <si>
    <t>Zřízení bednění stěn výplňových oboustranné</t>
  </si>
  <si>
    <t>-1033999606</t>
  </si>
  <si>
    <t>" poprsník"</t>
  </si>
  <si>
    <t>(7,7*3+8,2*2)*(0,05*2+0,1*2+0,275*2)</t>
  </si>
  <si>
    <t>" hlavice"</t>
  </si>
  <si>
    <t>1*1*5</t>
  </si>
  <si>
    <t>40</t>
  </si>
  <si>
    <t>342351106</t>
  </si>
  <si>
    <t>Odstranění bednění stěn výplňových oboustranné</t>
  </si>
  <si>
    <t>-1941087283</t>
  </si>
  <si>
    <t>41</t>
  </si>
  <si>
    <t>345311711</t>
  </si>
  <si>
    <t>Zídky atikové, parapetní, schodišťové a zábradelní z betonu prostého tř. C 20/25</t>
  </si>
  <si>
    <t>-1205728890</t>
  </si>
  <si>
    <t>" poprsník nového plotu"</t>
  </si>
  <si>
    <t>(7,7*3+8,2*2)*0,55*0,375</t>
  </si>
  <si>
    <t>" sloupová hlavice nového plotu"</t>
  </si>
  <si>
    <t>0,6*0,6*0,375*5</t>
  </si>
  <si>
    <t>" zákratová deska u schodiště CH"</t>
  </si>
  <si>
    <t>1,7*0,6*0,1*2</t>
  </si>
  <si>
    <t>42</t>
  </si>
  <si>
    <t>348171120</t>
  </si>
  <si>
    <t>Osazení rámového oplocení výšky do 1,5 m ve sklonu svahu do 15°</t>
  </si>
  <si>
    <t>m</t>
  </si>
  <si>
    <t>-639227015</t>
  </si>
  <si>
    <t>" zpětná montáž kovových výplní oplocení"</t>
  </si>
  <si>
    <t>(15)*2,5</t>
  </si>
  <si>
    <t>43</t>
  </si>
  <si>
    <t>434191420</t>
  </si>
  <si>
    <t>Montáž a dodávka kamenického prvku W</t>
  </si>
  <si>
    <t>-567803921</t>
  </si>
  <si>
    <t>44</t>
  </si>
  <si>
    <t>434191431</t>
  </si>
  <si>
    <t>Osazení schodišťových stupňů kamenných broušených nebo leštěných s oboustranným zazděním</t>
  </si>
  <si>
    <t>607425309</t>
  </si>
  <si>
    <t>45</t>
  </si>
  <si>
    <t>583880121</t>
  </si>
  <si>
    <t xml:space="preserve">stupeň schodišťový žulový plný 150x300x1000 mm </t>
  </si>
  <si>
    <t>-1387400012</t>
  </si>
  <si>
    <t>46</t>
  </si>
  <si>
    <t>564752111</t>
  </si>
  <si>
    <t>Podklad z vibrovaného štěrku VŠ tl 150 mm</t>
  </si>
  <si>
    <t>-1159568641</t>
  </si>
  <si>
    <t>47</t>
  </si>
  <si>
    <t>564811113</t>
  </si>
  <si>
    <t>Podklad ze štěrkodrtě ŠD tl 70 mm / frakce 8-16/</t>
  </si>
  <si>
    <t>-1032892006</t>
  </si>
  <si>
    <t>48</t>
  </si>
  <si>
    <t>589116110</t>
  </si>
  <si>
    <t>Kryt ploch  jedno a dvouvrstvý z hmot hlinitopísčitých tl do 50 mm</t>
  </si>
  <si>
    <t>803459384</t>
  </si>
  <si>
    <t>49</t>
  </si>
  <si>
    <t>622135002</t>
  </si>
  <si>
    <t>Vyrovnání podkladu vnějších stěn maltou cementovou tl do 10 mm</t>
  </si>
  <si>
    <t>-1565044388</t>
  </si>
  <si>
    <t>" nové oplocení - pod terénem"</t>
  </si>
  <si>
    <t>(0,45+7,725+8,141+8,136+0,45+7,669+0,45+7,673)*0,4</t>
  </si>
  <si>
    <t>" stávající oplocení"</t>
  </si>
  <si>
    <t>4,6*1,1+4,6*0,8+17,4*1,9</t>
  </si>
  <si>
    <t>1,5</t>
  </si>
  <si>
    <t>50</t>
  </si>
  <si>
    <t>622631001</t>
  </si>
  <si>
    <t>Spárování spárovací maltou vnějších pohledových ploch stěn z cihel</t>
  </si>
  <si>
    <t>2122819341</t>
  </si>
  <si>
    <t>" nový plot- podezdívka"</t>
  </si>
  <si>
    <t>(0,45+7,725+8,141+8,136+0,45+7,669+0,45+7,673)*0,6</t>
  </si>
  <si>
    <t>" sloupky"</t>
  </si>
  <si>
    <t>0,45*4*5*1,6</t>
  </si>
  <si>
    <t>" stávající plot"</t>
  </si>
  <si>
    <t>165</t>
  </si>
  <si>
    <t>51</t>
  </si>
  <si>
    <t>632451024</t>
  </si>
  <si>
    <t>Vyrovnávací potěr tl do 50 mm z MC 15 provedený v pásu</t>
  </si>
  <si>
    <t>-599152374</t>
  </si>
  <si>
    <t>" vyrovnání stávajícího základového pasu oplocení"</t>
  </si>
  <si>
    <t>(0,45+7,725+8,141+8,136+0,45+7,669+0,45+7,673)*0,45</t>
  </si>
  <si>
    <t>52</t>
  </si>
  <si>
    <t>632451491</t>
  </si>
  <si>
    <t>Příplatek k potěrům za přehlazení povrchu</t>
  </si>
  <si>
    <t>-833190323</t>
  </si>
  <si>
    <t>(7,7*3+8,2*2)*0,275*2</t>
  </si>
  <si>
    <t>53</t>
  </si>
  <si>
    <t>632453341</t>
  </si>
  <si>
    <t>Potěr betonový samonivelační tl do 40 mm tř. C 25/30</t>
  </si>
  <si>
    <t>694764073</t>
  </si>
  <si>
    <t>54</t>
  </si>
  <si>
    <t>636212211</t>
  </si>
  <si>
    <t xml:space="preserve">Dlažba z cihel pálených lícových dl 290 mm na MC 5 naplocho vč. penetrace a spárování </t>
  </si>
  <si>
    <t>-2091942636</t>
  </si>
  <si>
    <t>" u altánu"</t>
  </si>
  <si>
    <t>55</t>
  </si>
  <si>
    <t>637211122</t>
  </si>
  <si>
    <t>Okapový chodník z betonových dlaždic tl 60 mm kladených do písku se zalitím spár MC</t>
  </si>
  <si>
    <t>120315930</t>
  </si>
  <si>
    <t>41*0,6</t>
  </si>
  <si>
    <t>" oprava stávajícího plotu"</t>
  </si>
  <si>
    <t>22*0,6</t>
  </si>
  <si>
    <t>56</t>
  </si>
  <si>
    <t>916331110</t>
  </si>
  <si>
    <t>Obnruba z ocelové pésoviny 6mm výška 250 mm</t>
  </si>
  <si>
    <t>441831238</t>
  </si>
  <si>
    <t>4,4*2+12,45*2+16*2+0,9*4+5</t>
  </si>
  <si>
    <t>57</t>
  </si>
  <si>
    <t>941111131</t>
  </si>
  <si>
    <t>Montáž lešení řadového trubkového lehkého s podlahami zatížení do 200 kg/m2 š do 1,5 m v do 10 m</t>
  </si>
  <si>
    <t>-737541765</t>
  </si>
  <si>
    <t>20*2,5</t>
  </si>
  <si>
    <t>58</t>
  </si>
  <si>
    <t>941111231</t>
  </si>
  <si>
    <t>Příplatek k lešení řadovému trubkovému lehkému s podlahami š 1,5 m v 10 m za první a ZKD den použití</t>
  </si>
  <si>
    <t>1325925832</t>
  </si>
  <si>
    <t>59</t>
  </si>
  <si>
    <t>941111831</t>
  </si>
  <si>
    <t>Demontáž lešení řadového trubkového lehkého s podlahami zatížení do 200 kg/m2 š do 1,5 m v do 10 m</t>
  </si>
  <si>
    <t>-578048591</t>
  </si>
  <si>
    <t>60</t>
  </si>
  <si>
    <t>949101111</t>
  </si>
  <si>
    <t>Lešení pomocné pro objekty pozemních staveb s lešeňovou podlahou v do 1,9 m zatížení do 150 kg/m2</t>
  </si>
  <si>
    <t>-929035750</t>
  </si>
  <si>
    <t>61</t>
  </si>
  <si>
    <t>953991121</t>
  </si>
  <si>
    <t>Dodání a osazení hmoždinek profilu 10 až 12 mm do zdiva z cihel</t>
  </si>
  <si>
    <t>1716642429</t>
  </si>
  <si>
    <t>62</t>
  </si>
  <si>
    <t>962032231</t>
  </si>
  <si>
    <t>Bourání zdiva z cihel pálených nebo vápenopískových na MV nebo MVC přes 1 m3</t>
  </si>
  <si>
    <t>1937427674</t>
  </si>
  <si>
    <t>63</t>
  </si>
  <si>
    <t>962032314</t>
  </si>
  <si>
    <t>Bourání pilířů cihelných z dutých nebo plných cihel pálených i nepálených na jakoukoli maltu</t>
  </si>
  <si>
    <t>62551938</t>
  </si>
  <si>
    <t>64</t>
  </si>
  <si>
    <t>962042320</t>
  </si>
  <si>
    <t>Bourání zdiva nadzákladového z betonu prostého do 1 m3</t>
  </si>
  <si>
    <t>601923734</t>
  </si>
  <si>
    <t>" náběhy u altánu"</t>
  </si>
  <si>
    <t>8*0,3*0,5</t>
  </si>
  <si>
    <t>65</t>
  </si>
  <si>
    <t>966072811</t>
  </si>
  <si>
    <t>Rozebrání rámového oplocení na ocelové sloupky výšky do 2m</t>
  </si>
  <si>
    <t>-1658133409</t>
  </si>
  <si>
    <t>15*2,5</t>
  </si>
  <si>
    <t>66</t>
  </si>
  <si>
    <t>977131110</t>
  </si>
  <si>
    <t>Vrty příklepovými vrtáky D do 16 mm do cihelného zdiva nebo prostého betonu</t>
  </si>
  <si>
    <t>-782150832</t>
  </si>
  <si>
    <t>8*0,15</t>
  </si>
  <si>
    <t>67</t>
  </si>
  <si>
    <t>977311111</t>
  </si>
  <si>
    <t>Řezání stávajících betonových mazanin nevyztužených hl do 50 mm</t>
  </si>
  <si>
    <t>1754147191</t>
  </si>
  <si>
    <t>" frézování okapičky - stáv. poprsník"</t>
  </si>
  <si>
    <t>80</t>
  </si>
  <si>
    <t>68</t>
  </si>
  <si>
    <t>985131311</t>
  </si>
  <si>
    <t>Ruční dočištění ploch stěn, rubu kleneb a podlah ocelových kartáči</t>
  </si>
  <si>
    <t>1560601413</t>
  </si>
  <si>
    <t>68,5+10+38+9,5+12+6</t>
  </si>
  <si>
    <t>69</t>
  </si>
  <si>
    <t>985131410</t>
  </si>
  <si>
    <t>Odsolení 2x</t>
  </si>
  <si>
    <t>1145623273</t>
  </si>
  <si>
    <t>" U1a"</t>
  </si>
  <si>
    <t>68,5</t>
  </si>
  <si>
    <t>" U1b"</t>
  </si>
  <si>
    <t>9,5</t>
  </si>
  <si>
    <t>" U1C"</t>
  </si>
  <si>
    <t>70</t>
  </si>
  <si>
    <t>985131420</t>
  </si>
  <si>
    <t>Lokální sanace proti biologickému napadení</t>
  </si>
  <si>
    <t>1910488354</t>
  </si>
  <si>
    <t>68,5+10</t>
  </si>
  <si>
    <t>12+6</t>
  </si>
  <si>
    <t>" poprsníky + hlavy"</t>
  </si>
  <si>
    <t>49,5</t>
  </si>
  <si>
    <t>71</t>
  </si>
  <si>
    <t>985141111</t>
  </si>
  <si>
    <t>Vyčištění trhlin a dutin ve zdivu š do 30 mm hl do 150 mm</t>
  </si>
  <si>
    <t>266401518</t>
  </si>
  <si>
    <t>72</t>
  </si>
  <si>
    <t>985221023</t>
  </si>
  <si>
    <t>Postupné rozebírání cihelného zdiva pro další použití přes 3 m3</t>
  </si>
  <si>
    <t>-2017185011</t>
  </si>
  <si>
    <t>" 30% v místě sanace vč. odsolení"</t>
  </si>
  <si>
    <t>(((68,5+9,5+12)*0,45)/100)*30</t>
  </si>
  <si>
    <t>" 10% v místě sanace bez odsolení"</t>
  </si>
  <si>
    <t>(((27+10)*0,45)/100)*10</t>
  </si>
  <si>
    <t>73</t>
  </si>
  <si>
    <t>985221101</t>
  </si>
  <si>
    <t>Doplnění zdiva cihlami do aktivované malty</t>
  </si>
  <si>
    <t>1518624351</t>
  </si>
  <si>
    <t>74</t>
  </si>
  <si>
    <t>595150040</t>
  </si>
  <si>
    <t>cihla betonová CV- B P10 29x14x6,5 cm</t>
  </si>
  <si>
    <t>-1321977015</t>
  </si>
  <si>
    <t>13,815*336</t>
  </si>
  <si>
    <t>75</t>
  </si>
  <si>
    <t>985311111</t>
  </si>
  <si>
    <t>Reprofilace stěn cementovými sanačními maltami tl 10 mm</t>
  </si>
  <si>
    <t>1540802659</t>
  </si>
  <si>
    <t>76</t>
  </si>
  <si>
    <t>985312111</t>
  </si>
  <si>
    <t>Stěrka k vyrovnání betonových ploch stěn tl 2 mm</t>
  </si>
  <si>
    <t>-1048580670</t>
  </si>
  <si>
    <t>" opravy bet. poprsníků"</t>
  </si>
  <si>
    <t>15+4++3,3+15+12</t>
  </si>
  <si>
    <t>77</t>
  </si>
  <si>
    <t>985421119</t>
  </si>
  <si>
    <t>Výplň trhlin provazcem, penetrace, vyplnění polyuretanovým tmelem</t>
  </si>
  <si>
    <t>-625862090</t>
  </si>
  <si>
    <t>78</t>
  </si>
  <si>
    <t>985441111</t>
  </si>
  <si>
    <t>Přídavná šroubovitá nerezová  výztuž 1 táhlo D 4,5 mm v drážce v cihelném zdivu hl do 70 mm</t>
  </si>
  <si>
    <t>-1807521169</t>
  </si>
  <si>
    <t>79</t>
  </si>
  <si>
    <t>904</t>
  </si>
  <si>
    <t>soub</t>
  </si>
  <si>
    <t>1044950666</t>
  </si>
  <si>
    <t>905</t>
  </si>
  <si>
    <t>Elektroinstalace</t>
  </si>
  <si>
    <t>543229978</t>
  </si>
  <si>
    <t>81</t>
  </si>
  <si>
    <t>997013501</t>
  </si>
  <si>
    <t>Odvoz suti a vybouraných hmot na skládku nebo meziskládku do 1 km se složením</t>
  </si>
  <si>
    <t>1968537323</t>
  </si>
  <si>
    <t>82</t>
  </si>
  <si>
    <t>997013509</t>
  </si>
  <si>
    <t>Příplatek k odvozu suti a vybouraných hmot na skládku ZKD 1 km přes 1 km</t>
  </si>
  <si>
    <t>-1642163631</t>
  </si>
  <si>
    <t>83</t>
  </si>
  <si>
    <t>997013831</t>
  </si>
  <si>
    <t>Poplatek za uložení stavebního směsného odpadu na skládce (skládkovné)</t>
  </si>
  <si>
    <t>-1340856144</t>
  </si>
  <si>
    <t>84</t>
  </si>
  <si>
    <t>998232110</t>
  </si>
  <si>
    <t>Přesun hmot pro oplocení zděné z cihel nebo tvárnic v do 3 m</t>
  </si>
  <si>
    <t>-20339095</t>
  </si>
  <si>
    <t>85</t>
  </si>
  <si>
    <t>711113119</t>
  </si>
  <si>
    <t>Izolace proti zemní vlhkosti na vodorovné ploše za studena těsnicí hmotou bitumenovou</t>
  </si>
  <si>
    <t>836910517</t>
  </si>
  <si>
    <t>86</t>
  </si>
  <si>
    <t>711113129</t>
  </si>
  <si>
    <t>Izolace proti zemní vlhkosti na svislé ploše za studena těsnicí hmotou bitumenovou</t>
  </si>
  <si>
    <t>-643941911</t>
  </si>
  <si>
    <t>" nové oplocení "</t>
  </si>
  <si>
    <t>87</t>
  </si>
  <si>
    <t>711193121</t>
  </si>
  <si>
    <t>Izolace proti zemní vlhkosti na vodorovné ploše těsnicí stěrkou monerální</t>
  </si>
  <si>
    <t>1581957299</t>
  </si>
  <si>
    <t>(0,45+7,725+8,141+8,136+0,45+7,669+0,45+7,673)*(0,45+0,2)</t>
  </si>
  <si>
    <t>88</t>
  </si>
  <si>
    <t>71119313</t>
  </si>
  <si>
    <t>Izolace proti zemní vlhkosti na svislé ploše těsnicístěrkou í flexibilní minerální</t>
  </si>
  <si>
    <t>941871222</t>
  </si>
  <si>
    <t>89</t>
  </si>
  <si>
    <t>711491177</t>
  </si>
  <si>
    <t>Připevnění vodorovné izolace proti tlakové vodě nerezovou lištou</t>
  </si>
  <si>
    <t>-288483877</t>
  </si>
  <si>
    <t>22+41</t>
  </si>
  <si>
    <t>90</t>
  </si>
  <si>
    <t>711491271</t>
  </si>
  <si>
    <t>Provedení izolace proti tlakové vodě svislé z textilií vrstva podkladní</t>
  </si>
  <si>
    <t>-1859156069</t>
  </si>
  <si>
    <t>59,578</t>
  </si>
  <si>
    <t>91</t>
  </si>
  <si>
    <t>711491272</t>
  </si>
  <si>
    <t>Provedení izolace proti tlakové vodě svislé z textilií vrstva ochranná</t>
  </si>
  <si>
    <t>1143746041</t>
  </si>
  <si>
    <t>59,578*1,3</t>
  </si>
  <si>
    <t>92</t>
  </si>
  <si>
    <t>693110051</t>
  </si>
  <si>
    <t>geotextilie 0 300 g/m2</t>
  </si>
  <si>
    <t>-1833072997</t>
  </si>
  <si>
    <t>93</t>
  </si>
  <si>
    <t>998711101</t>
  </si>
  <si>
    <t>Přesun hmot tonážní pro izolace proti vodě, vlhkosti a plynům v objektech výšky do 6 m</t>
  </si>
  <si>
    <t>1937089175</t>
  </si>
  <si>
    <t>94</t>
  </si>
  <si>
    <t>762412501</t>
  </si>
  <si>
    <t>Montáž olištování spár stěn hoblovanými lištami</t>
  </si>
  <si>
    <t>-1745505729</t>
  </si>
  <si>
    <t>" poprsník - lišta pro okapový žlábek"</t>
  </si>
  <si>
    <t>(7,7*3+8,2*2)*3</t>
  </si>
  <si>
    <t>95</t>
  </si>
  <si>
    <t>614181541</t>
  </si>
  <si>
    <t>lišta dřevěná smrk</t>
  </si>
  <si>
    <t>334238213</t>
  </si>
  <si>
    <t>96</t>
  </si>
  <si>
    <t>766-101</t>
  </si>
  <si>
    <t>Reppase altánu - kompletní - vč. přesunů do dílny a zpět, demontáží a opětovného usazení</t>
  </si>
  <si>
    <t>-89156552</t>
  </si>
  <si>
    <t>97</t>
  </si>
  <si>
    <t>767134802</t>
  </si>
  <si>
    <t>Demontáž oplechování stěn šroubovaných</t>
  </si>
  <si>
    <t>698239402</t>
  </si>
  <si>
    <t>"odstranění stáv. VSŽ plechů"</t>
  </si>
  <si>
    <t>22*2,5</t>
  </si>
  <si>
    <t>98</t>
  </si>
  <si>
    <t>767991914</t>
  </si>
  <si>
    <t>Montáž a dodávka kotevních prvků plotových polí</t>
  </si>
  <si>
    <t>1824510162</t>
  </si>
  <si>
    <t>99</t>
  </si>
  <si>
    <t>767995111</t>
  </si>
  <si>
    <t>Montáž atypických zámečnických konstrukcí hmotnosti do 5 kg</t>
  </si>
  <si>
    <t>kg</t>
  </si>
  <si>
    <t>-815902730</t>
  </si>
  <si>
    <t>" ukotvení sloupku do poprsníku"</t>
  </si>
  <si>
    <t>0,8*10</t>
  </si>
  <si>
    <t>100</t>
  </si>
  <si>
    <t>130100110</t>
  </si>
  <si>
    <t>tyč ocelová kruhová, v jakosti 11 375 D 10 mm</t>
  </si>
  <si>
    <t>-1733035781</t>
  </si>
  <si>
    <t>0,008*1,1</t>
  </si>
  <si>
    <t>101</t>
  </si>
  <si>
    <t>767995114</t>
  </si>
  <si>
    <t>Montáž atypických zámečnických konstrukcí hmotnosti do 50 kg</t>
  </si>
  <si>
    <t>-113541734</t>
  </si>
  <si>
    <t>" chaudyho deska"</t>
  </si>
  <si>
    <t>224,5</t>
  </si>
  <si>
    <t>102</t>
  </si>
  <si>
    <t>136112280</t>
  </si>
  <si>
    <t>plech tlustý hladký jakost S 235 JR, 10x1000x2000 mm</t>
  </si>
  <si>
    <t>1598854111</t>
  </si>
  <si>
    <t>103</t>
  </si>
  <si>
    <t>767995115</t>
  </si>
  <si>
    <t>Montáž atypických zámečnických konstrukcí hmotnosti do 100 kg</t>
  </si>
  <si>
    <t>962779726</t>
  </si>
  <si>
    <t>" nové sloupky - HEB"</t>
  </si>
  <si>
    <t>3,2*5*20,4</t>
  </si>
  <si>
    <t>104</t>
  </si>
  <si>
    <t>130109700</t>
  </si>
  <si>
    <t>ocel profilová HE-B, v jakosti 11 375, h=100 mm</t>
  </si>
  <si>
    <t>1540528610</t>
  </si>
  <si>
    <t>0,3264*1,1</t>
  </si>
  <si>
    <t>105</t>
  </si>
  <si>
    <t>767995118</t>
  </si>
  <si>
    <t>Montáž a dodávks atypických zámečnických konstrukcí  - treláž - replika-v.2220mm š. 1450 mm</t>
  </si>
  <si>
    <t>-380155542</t>
  </si>
  <si>
    <t>106</t>
  </si>
  <si>
    <t>767995119</t>
  </si>
  <si>
    <t>Montáž a dodávks atypických zámečnických konstrukcí  - treláž - replika-v.2220mm š. 2200 mm</t>
  </si>
  <si>
    <t>1586938702</t>
  </si>
  <si>
    <t>107</t>
  </si>
  <si>
    <t>998767101</t>
  </si>
  <si>
    <t>Přesun hmot tonážní pro zámečnické konstrukce v objektech v do 6 m</t>
  </si>
  <si>
    <t>1530914773</t>
  </si>
  <si>
    <t>108</t>
  </si>
  <si>
    <t>783301303</t>
  </si>
  <si>
    <t>Bezoplachové odrezivění zámečnických konstrukcí</t>
  </si>
  <si>
    <t>-873911550</t>
  </si>
  <si>
    <t>2,5*1,1*2*26</t>
  </si>
  <si>
    <t>109</t>
  </si>
  <si>
    <t>783306805</t>
  </si>
  <si>
    <t>Odstranění nátěru ze zámečnických konstrukcí opálením</t>
  </si>
  <si>
    <t>-1888857415</t>
  </si>
  <si>
    <t>110</t>
  </si>
  <si>
    <t>783314201</t>
  </si>
  <si>
    <t>Základní antikorozní jednonásobný syntetický standardní nátěr zámečnických konstrukcí</t>
  </si>
  <si>
    <t>658452306</t>
  </si>
  <si>
    <t>111</t>
  </si>
  <si>
    <t>783315101</t>
  </si>
  <si>
    <t>Mezinátěr jednonásobný syntetický standardní zámečnických konstrukcí</t>
  </si>
  <si>
    <t>-1277804993</t>
  </si>
  <si>
    <t>112</t>
  </si>
  <si>
    <t>783317101</t>
  </si>
  <si>
    <t>Krycí jednonásobný syntetický standardní nátěr zámečnických konstrukcí</t>
  </si>
  <si>
    <t>1358478684</t>
  </si>
  <si>
    <t>113</t>
  </si>
  <si>
    <t>783826609</t>
  </si>
  <si>
    <t xml:space="preserve">Hydrofobizace siloxalovým krémem </t>
  </si>
  <si>
    <t>1477392690</t>
  </si>
  <si>
    <t>49,3</t>
  </si>
  <si>
    <t>" Zdivo zídek ze strany zahrady 60 cm nad trénem"</t>
  </si>
  <si>
    <t>114</t>
  </si>
  <si>
    <t>783827403</t>
  </si>
  <si>
    <t>Krycí dvojnásobný silikátový nátěr hladkých betonových povrchů</t>
  </si>
  <si>
    <t>-763587111</t>
  </si>
  <si>
    <t>115</t>
  </si>
  <si>
    <t>030001000</t>
  </si>
  <si>
    <t>1024</t>
  </si>
  <si>
    <t>-1953964690</t>
  </si>
  <si>
    <t>116</t>
  </si>
  <si>
    <t>043103001</t>
  </si>
  <si>
    <t>Měření salinity zdiva při odsolování /20 vzorkůI/,  dokumentace vzorků, vyhodnocení</t>
  </si>
  <si>
    <t>1725659853</t>
  </si>
  <si>
    <t>117</t>
  </si>
  <si>
    <t>062103001</t>
  </si>
  <si>
    <t>Náklady spojené s dopravou a uskladněním stávajícíh plotových polí</t>
  </si>
  <si>
    <t>-281995885</t>
  </si>
  <si>
    <t>118</t>
  </si>
  <si>
    <t>065002000</t>
  </si>
  <si>
    <t>Mimostaveništní doprava materiálů</t>
  </si>
  <si>
    <t>1339370710</t>
  </si>
  <si>
    <t>Soupis položek Etapa 1</t>
  </si>
  <si>
    <t>p.č.</t>
  </si>
  <si>
    <t>popis položky</t>
  </si>
  <si>
    <t>mj.</t>
  </si>
  <si>
    <t>množství</t>
  </si>
  <si>
    <t xml:space="preserve">cena/mj. </t>
  </si>
  <si>
    <t>cena celkem</t>
  </si>
  <si>
    <t>A</t>
  </si>
  <si>
    <t>Instalace v altánu</t>
  </si>
  <si>
    <t>zásuvka jednonásobná nástěnná 250V/16A (2P+PE) s víčkem IP44, typ 5518-2929 H (ABB)</t>
  </si>
  <si>
    <t>ks</t>
  </si>
  <si>
    <t>zásuvka jednonásobná nástěnná 250V/16A (2P+PE) s víčkem IP44, typ 5518-2969 H (ABB)</t>
  </si>
  <si>
    <t>spínač 250V/10A, řazení 1, kompletní, včetně krabice IP44, typ 3553-01929 H (ABB)</t>
  </si>
  <si>
    <t>krabice instalační se čtyřpólovou svorkovnicí KSK 80 + S-66 (Kopos)</t>
  </si>
  <si>
    <t>lišta LHD 40X20 TD (tmavé dřevo) s příslušenstvím (Kopos)</t>
  </si>
  <si>
    <t>ohebná elektroinstalační trubka monoflex PP, 1416EPP, dn=16 mm vč. příchytek (Kopos)</t>
  </si>
  <si>
    <t>tuhá elektroinstalační trubka EN1516E, světle šedá dn=16 mm vč. příchytek (Kopos)</t>
  </si>
  <si>
    <t>koleno pro trubky EN typ 4116 KB (světle šedá)</t>
  </si>
  <si>
    <t>podložka tl. 5 mm pod elektrické přístroje</t>
  </si>
  <si>
    <t>drážka pro trubku v podlaze</t>
  </si>
  <si>
    <t>svítidlo měděné závěsné, označení 46, NENÍ SOUĆÁSTÍ TÉTO ETAPY</t>
  </si>
  <si>
    <t>světelný zdroj LED  20W  E27, teplá bílá</t>
  </si>
  <si>
    <t>B</t>
  </si>
  <si>
    <t>Kabelová trasa v suterénu budovy B</t>
  </si>
  <si>
    <t>průraz obvodového zdiva budovy „B“ - průměr 100 mm vč. zazdění</t>
  </si>
  <si>
    <t>elektroinstalační lišta LHD 40X20</t>
  </si>
  <si>
    <t>ohebná dvouplášťová chránička Kopoflex KF 09040 červená (Kopos)</t>
  </si>
  <si>
    <t>C</t>
  </si>
  <si>
    <t>Kabely</t>
  </si>
  <si>
    <t>kabel CYKY (-J) 3x1,5</t>
  </si>
  <si>
    <t xml:space="preserve">kabel CYKY (-J) 3x2,5 </t>
  </si>
  <si>
    <t>Dozbrojení rozváděče</t>
  </si>
  <si>
    <t>Proudový chránič jednofázový 25 A / 30 mA / 10 kA bez zpoždění, AC</t>
  </si>
  <si>
    <t xml:space="preserve">Jistič jednofázový 10 A char. „B“, 10 kA </t>
  </si>
  <si>
    <t>Jistič jednofázový 16 A char. „B“, 10 kA</t>
  </si>
  <si>
    <t>E</t>
  </si>
  <si>
    <t>Zemní práce</t>
  </si>
  <si>
    <t>Výkop š 350 mm, hl 800 mm (v zahradě) vč. pískového lože, výstražné folie a záhozu</t>
  </si>
  <si>
    <t>Pískové kabelového lože 20 cm v části podél plotu (výkop provádí stavba), zához je součástí elektroinstalace</t>
  </si>
  <si>
    <t>Výstražná folie PVC je započtena v ceně záhozu kabelové rýhy</t>
  </si>
  <si>
    <t>Zához výkopu a obnovení travnatého povrchu</t>
  </si>
  <si>
    <t>F</t>
  </si>
  <si>
    <t>Ostatní</t>
  </si>
  <si>
    <t>Revize</t>
  </si>
  <si>
    <t>h</t>
  </si>
  <si>
    <t>Dokumentace skutečného provedení</t>
  </si>
  <si>
    <t>komplet</t>
  </si>
  <si>
    <t>CELKEM</t>
  </si>
  <si>
    <t>2. Dodávka dřevin a ostatních materiálů</t>
  </si>
  <si>
    <t>celkem</t>
  </si>
  <si>
    <t>VEGETAČNÍ ÚPRAVY</t>
  </si>
  <si>
    <t>doprava, zratné, technické a organizační zajištění akce</t>
  </si>
  <si>
    <t>V cenách není zahrnuta DPH</t>
  </si>
  <si>
    <t xml:space="preserve">Úpravy terénu </t>
  </si>
  <si>
    <t>Ochrana kmene bedněním: 5ks stromů+4ks pnoucích rostlin)</t>
  </si>
  <si>
    <t>před poškozením stavebním provozem, zřízení</t>
  </si>
  <si>
    <t>Hrubé terénní úpravy: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</si>
  <si>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</si>
  <si>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hrubé úprava plochy  zahrady </t>
  </si>
  <si>
    <t>odkopávky</t>
  </si>
  <si>
    <t>svahování</t>
  </si>
  <si>
    <t>Zahrada - přípomoce / ochrana kmenů, hrubé terénní  úpravy/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</si>
</sst>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color indexed="16"/>
      <name val="Arial CE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0" fillId="0" borderId="0" applyNumberFormat="0" applyFill="0" applyBorder="0" applyAlignment="0" applyProtection="0"/>
    <xf numFmtId="0" fontId="41" fillId="0" borderId="0"/>
  </cellStyleXfs>
  <cellXfs count="3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41" fillId="0" borderId="0" xfId="2" applyAlignment="1">
      <alignment horizontal="center"/>
    </xf>
    <xf numFmtId="0" fontId="41" fillId="0" borderId="0" xfId="2"/>
    <xf numFmtId="3" fontId="41" fillId="0" borderId="0" xfId="2" applyNumberFormat="1"/>
    <xf numFmtId="0" fontId="42" fillId="0" borderId="26" xfId="2" applyFont="1" applyFill="1" applyBorder="1" applyAlignment="1">
      <alignment horizontal="left" vertical="center"/>
    </xf>
    <xf numFmtId="0" fontId="42" fillId="0" borderId="27" xfId="2" applyFont="1" applyFill="1" applyBorder="1" applyAlignment="1">
      <alignment vertical="center" wrapText="1"/>
    </xf>
    <xf numFmtId="0" fontId="42" fillId="0" borderId="27" xfId="2" applyFont="1" applyFill="1" applyBorder="1" applyAlignment="1">
      <alignment horizontal="center" vertical="center"/>
    </xf>
    <xf numFmtId="3" fontId="42" fillId="0" borderId="27" xfId="2" applyNumberFormat="1" applyFont="1" applyFill="1" applyBorder="1" applyAlignment="1">
      <alignment vertical="center"/>
    </xf>
    <xf numFmtId="3" fontId="42" fillId="0" borderId="28" xfId="2" applyNumberFormat="1" applyFont="1" applyFill="1" applyBorder="1" applyAlignment="1">
      <alignment vertical="center"/>
    </xf>
    <xf numFmtId="0" fontId="43" fillId="0" borderId="29" xfId="2" applyFont="1" applyFill="1" applyBorder="1" applyAlignment="1">
      <alignment horizontal="center" vertical="center"/>
    </xf>
    <xf numFmtId="0" fontId="43" fillId="0" borderId="30" xfId="2" applyFont="1" applyFill="1" applyBorder="1" applyAlignment="1">
      <alignment vertical="center" wrapText="1"/>
    </xf>
    <xf numFmtId="0" fontId="43" fillId="0" borderId="30" xfId="2" applyFont="1" applyFill="1" applyBorder="1" applyAlignment="1">
      <alignment horizontal="center" vertical="center"/>
    </xf>
    <xf numFmtId="2" fontId="43" fillId="0" borderId="30" xfId="2" applyNumberFormat="1" applyFont="1" applyFill="1" applyBorder="1" applyAlignment="1">
      <alignment horizontal="center" vertical="center"/>
    </xf>
    <xf numFmtId="3" fontId="43" fillId="0" borderId="30" xfId="2" applyNumberFormat="1" applyFont="1" applyFill="1" applyBorder="1" applyAlignment="1">
      <alignment horizontal="center" vertical="center"/>
    </xf>
    <xf numFmtId="3" fontId="43" fillId="0" borderId="31" xfId="2" applyNumberFormat="1" applyFont="1" applyFill="1" applyBorder="1" applyAlignment="1">
      <alignment horizontal="center" vertical="center"/>
    </xf>
    <xf numFmtId="0" fontId="44" fillId="0" borderId="0" xfId="2" applyFont="1" applyAlignment="1">
      <alignment horizontal="center"/>
    </xf>
    <xf numFmtId="0" fontId="44" fillId="0" borderId="0" xfId="2" applyFont="1"/>
    <xf numFmtId="0" fontId="41" fillId="0" borderId="0" xfId="2" applyFill="1"/>
    <xf numFmtId="0" fontId="43" fillId="0" borderId="0" xfId="2" applyFont="1"/>
    <xf numFmtId="3" fontId="44" fillId="0" borderId="0" xfId="2" applyNumberFormat="1" applyFont="1"/>
    <xf numFmtId="0" fontId="45" fillId="0" borderId="0" xfId="2" applyFont="1" applyAlignment="1">
      <alignment vertical="center"/>
    </xf>
    <xf numFmtId="0" fontId="46" fillId="0" borderId="32" xfId="2" applyFont="1" applyBorder="1" applyAlignment="1">
      <alignment vertical="center"/>
    </xf>
    <xf numFmtId="0" fontId="47" fillId="0" borderId="33" xfId="2" applyFont="1" applyBorder="1" applyAlignment="1">
      <alignment horizontal="center" vertical="center"/>
    </xf>
    <xf numFmtId="0" fontId="46" fillId="0" borderId="33" xfId="2" applyFont="1" applyBorder="1" applyAlignment="1">
      <alignment horizontal="left" vertical="center"/>
    </xf>
    <xf numFmtId="4" fontId="47" fillId="0" borderId="34" xfId="2" applyNumberFormat="1" applyFont="1" applyBorder="1" applyAlignment="1">
      <alignment vertical="center"/>
    </xf>
    <xf numFmtId="0" fontId="48" fillId="0" borderId="0" xfId="2" applyFont="1" applyAlignment="1">
      <alignment vertical="center" wrapText="1"/>
    </xf>
    <xf numFmtId="0" fontId="47" fillId="0" borderId="0" xfId="2" applyFont="1" applyAlignment="1">
      <alignment horizontal="right" vertical="center"/>
    </xf>
    <xf numFmtId="4" fontId="47" fillId="0" borderId="0" xfId="2" applyNumberFormat="1" applyFont="1" applyFill="1" applyAlignment="1">
      <alignment vertical="center"/>
    </xf>
    <xf numFmtId="4" fontId="47" fillId="0" borderId="0" xfId="2" applyNumberFormat="1" applyFont="1" applyAlignment="1">
      <alignment vertical="center"/>
    </xf>
    <xf numFmtId="0" fontId="47" fillId="0" borderId="35" xfId="2" applyFont="1" applyBorder="1" applyAlignment="1">
      <alignment vertical="center" wrapText="1"/>
    </xf>
    <xf numFmtId="0" fontId="46" fillId="0" borderId="36" xfId="2" applyFont="1" applyBorder="1" applyAlignment="1">
      <alignment horizontal="center" vertical="center"/>
    </xf>
    <xf numFmtId="0" fontId="49" fillId="0" borderId="36" xfId="2" applyFont="1" applyBorder="1" applyAlignment="1">
      <alignment horizontal="center" vertical="center"/>
    </xf>
    <xf numFmtId="4" fontId="47" fillId="0" borderId="36" xfId="2" applyNumberFormat="1" applyFont="1" applyFill="1" applyBorder="1" applyAlignment="1">
      <alignment vertical="center"/>
    </xf>
    <xf numFmtId="4" fontId="47" fillId="0" borderId="37" xfId="2" applyNumberFormat="1" applyFont="1" applyBorder="1" applyAlignment="1">
      <alignment vertical="center"/>
    </xf>
    <xf numFmtId="0" fontId="45" fillId="0" borderId="38" xfId="2" applyFont="1" applyBorder="1" applyAlignment="1">
      <alignment vertical="center" wrapText="1"/>
    </xf>
    <xf numFmtId="9" fontId="45" fillId="0" borderId="0" xfId="2" applyNumberFormat="1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/>
    </xf>
    <xf numFmtId="4" fontId="48" fillId="0" borderId="0" xfId="2" applyNumberFormat="1" applyFont="1" applyFill="1" applyBorder="1" applyAlignment="1">
      <alignment vertical="center"/>
    </xf>
    <xf numFmtId="4" fontId="48" fillId="0" borderId="39" xfId="2" applyNumberFormat="1" applyFont="1" applyBorder="1" applyAlignment="1">
      <alignment vertical="center"/>
    </xf>
    <xf numFmtId="0" fontId="47" fillId="0" borderId="40" xfId="2" applyFont="1" applyBorder="1" applyAlignment="1">
      <alignment vertical="center" wrapText="1"/>
    </xf>
    <xf numFmtId="0" fontId="45" fillId="0" borderId="41" xfId="2" applyFont="1" applyBorder="1" applyAlignment="1">
      <alignment vertical="center"/>
    </xf>
    <xf numFmtId="0" fontId="49" fillId="0" borderId="41" xfId="2" applyFont="1" applyBorder="1" applyAlignment="1">
      <alignment horizontal="center" vertical="center"/>
    </xf>
    <xf numFmtId="4" fontId="49" fillId="0" borderId="0" xfId="2" applyNumberFormat="1" applyFont="1" applyFill="1" applyBorder="1" applyAlignment="1">
      <alignment vertical="center"/>
    </xf>
    <xf numFmtId="4" fontId="49" fillId="0" borderId="42" xfId="2" applyNumberFormat="1" applyFont="1" applyBorder="1" applyAlignment="1">
      <alignment vertical="center"/>
    </xf>
    <xf numFmtId="0" fontId="45" fillId="0" borderId="26" xfId="2" applyFont="1" applyBorder="1" applyAlignment="1">
      <alignment vertical="center" wrapText="1"/>
    </xf>
    <xf numFmtId="0" fontId="45" fillId="0" borderId="27" xfId="2" applyFont="1" applyBorder="1" applyAlignment="1">
      <alignment vertical="center"/>
    </xf>
    <xf numFmtId="0" fontId="45" fillId="0" borderId="27" xfId="2" applyFont="1" applyFill="1" applyBorder="1" applyAlignment="1">
      <alignment vertical="center"/>
    </xf>
    <xf numFmtId="0" fontId="45" fillId="0" borderId="28" xfId="2" applyFont="1" applyBorder="1" applyAlignment="1">
      <alignment vertical="center"/>
    </xf>
    <xf numFmtId="0" fontId="49" fillId="0" borderId="43" xfId="2" applyFont="1" applyBorder="1" applyAlignment="1">
      <alignment vertical="center"/>
    </xf>
    <xf numFmtId="0" fontId="47" fillId="0" borderId="0" xfId="2" applyFont="1" applyBorder="1" applyAlignment="1">
      <alignment horizontal="left" vertical="center"/>
    </xf>
    <xf numFmtId="4" fontId="49" fillId="0" borderId="44" xfId="2" applyNumberFormat="1" applyFont="1" applyBorder="1" applyAlignment="1">
      <alignment vertical="center"/>
    </xf>
    <xf numFmtId="0" fontId="45" fillId="0" borderId="45" xfId="2" applyFont="1" applyBorder="1" applyAlignment="1">
      <alignment vertical="center" wrapText="1"/>
    </xf>
    <xf numFmtId="0" fontId="45" fillId="0" borderId="41" xfId="2" applyFont="1" applyFill="1" applyBorder="1" applyAlignment="1">
      <alignment vertical="center"/>
    </xf>
    <xf numFmtId="0" fontId="45" fillId="0" borderId="46" xfId="2" applyFont="1" applyBorder="1" applyAlignment="1">
      <alignment vertical="center"/>
    </xf>
    <xf numFmtId="0" fontId="45" fillId="0" borderId="0" xfId="2" applyFont="1" applyAlignment="1">
      <alignment vertical="center" wrapText="1"/>
    </xf>
    <xf numFmtId="0" fontId="50" fillId="0" borderId="0" xfId="2" applyFont="1"/>
    <xf numFmtId="0" fontId="51" fillId="0" borderId="0" xfId="2" applyFont="1"/>
    <xf numFmtId="0" fontId="52" fillId="7" borderId="0" xfId="2" applyFont="1" applyFill="1" applyAlignment="1">
      <alignment vertical="center"/>
    </xf>
    <xf numFmtId="0" fontId="53" fillId="7" borderId="0" xfId="2" applyFont="1" applyFill="1" applyAlignment="1">
      <alignment vertical="center"/>
    </xf>
    <xf numFmtId="0" fontId="45" fillId="7" borderId="0" xfId="2" applyFont="1" applyFill="1" applyBorder="1" applyAlignment="1">
      <alignment vertical="center" wrapText="1"/>
    </xf>
    <xf numFmtId="0" fontId="45" fillId="7" borderId="0" xfId="2" applyFont="1" applyFill="1" applyAlignment="1">
      <alignment horizontal="right" vertical="top"/>
    </xf>
    <xf numFmtId="0" fontId="45" fillId="7" borderId="0" xfId="2" applyFont="1" applyFill="1" applyAlignment="1">
      <alignment vertical="top"/>
    </xf>
    <xf numFmtId="0" fontId="43" fillId="0" borderId="0" xfId="2" applyFont="1" applyFill="1" applyAlignment="1">
      <alignment vertical="center"/>
    </xf>
    <xf numFmtId="0" fontId="54" fillId="0" borderId="0" xfId="2" applyFont="1" applyFill="1" applyAlignment="1">
      <alignment vertical="center" wrapText="1"/>
    </xf>
    <xf numFmtId="0" fontId="54" fillId="0" borderId="0" xfId="2" applyFont="1" applyFill="1" applyAlignment="1">
      <alignment horizontal="center" vertical="center" wrapText="1"/>
    </xf>
    <xf numFmtId="0" fontId="54" fillId="0" borderId="0" xfId="2" applyFont="1" applyFill="1" applyAlignment="1">
      <alignment horizontal="right" vertical="center" wrapText="1"/>
    </xf>
    <xf numFmtId="0" fontId="54" fillId="0" borderId="0" xfId="2" applyFont="1" applyFill="1" applyAlignment="1">
      <alignment vertical="center"/>
    </xf>
    <xf numFmtId="0" fontId="45" fillId="7" borderId="0" xfId="2" applyFont="1" applyFill="1" applyAlignment="1">
      <alignment horizontal="right" vertical="center"/>
    </xf>
    <xf numFmtId="0" fontId="45" fillId="7" borderId="0" xfId="2" applyFont="1" applyFill="1" applyAlignment="1">
      <alignment vertical="center" wrapText="1"/>
    </xf>
    <xf numFmtId="0" fontId="45" fillId="7" borderId="0" xfId="2" applyFont="1" applyFill="1" applyAlignment="1">
      <alignment vertical="center"/>
    </xf>
    <xf numFmtId="0" fontId="45" fillId="0" borderId="0" xfId="2" applyFont="1" applyAlignment="1">
      <alignment vertical="top"/>
    </xf>
    <xf numFmtId="0" fontId="43" fillId="0" borderId="0" xfId="2" applyFont="1" applyFill="1" applyAlignment="1">
      <alignment horizontal="right" vertical="center" wrapText="1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workbookViewId="0">
      <pane ySplit="1" topLeftCell="A54" activePane="bottomLeft" state="frozen"/>
      <selection pane="bottomLeft" activeCell="A43" sqref="A43:XFD4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97" t="s">
        <v>7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R2" s="266" t="s">
        <v>8</v>
      </c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270" t="s">
        <v>12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5"/>
      <c r="AS4" s="26" t="s">
        <v>13</v>
      </c>
      <c r="BE4" s="27" t="s">
        <v>14</v>
      </c>
      <c r="BS4" s="20" t="s">
        <v>15</v>
      </c>
    </row>
    <row r="5" spans="1:73" ht="14.45" customHeight="1">
      <c r="B5" s="24"/>
      <c r="C5" s="28"/>
      <c r="D5" s="29" t="s">
        <v>16</v>
      </c>
      <c r="E5" s="28"/>
      <c r="F5" s="28"/>
      <c r="G5" s="28"/>
      <c r="H5" s="28"/>
      <c r="I5" s="28"/>
      <c r="J5" s="28"/>
      <c r="K5" s="301" t="s">
        <v>17</v>
      </c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28"/>
      <c r="AQ5" s="25"/>
      <c r="BE5" s="299" t="s">
        <v>18</v>
      </c>
      <c r="BS5" s="20" t="s">
        <v>9</v>
      </c>
    </row>
    <row r="6" spans="1:73" ht="36.950000000000003" customHeight="1">
      <c r="B6" s="24"/>
      <c r="C6" s="28"/>
      <c r="D6" s="31" t="s">
        <v>19</v>
      </c>
      <c r="E6" s="28"/>
      <c r="F6" s="28"/>
      <c r="G6" s="28"/>
      <c r="H6" s="28"/>
      <c r="I6" s="28"/>
      <c r="J6" s="28"/>
      <c r="K6" s="303" t="s">
        <v>20</v>
      </c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28"/>
      <c r="AQ6" s="25"/>
      <c r="BE6" s="300"/>
      <c r="BS6" s="20" t="s">
        <v>9</v>
      </c>
    </row>
    <row r="7" spans="1:73" ht="14.45" customHeight="1">
      <c r="B7" s="24"/>
      <c r="C7" s="28"/>
      <c r="D7" s="32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5</v>
      </c>
      <c r="AO7" s="28"/>
      <c r="AP7" s="28"/>
      <c r="AQ7" s="25"/>
      <c r="BE7" s="300"/>
      <c r="BS7" s="20" t="s">
        <v>9</v>
      </c>
    </row>
    <row r="8" spans="1:73" ht="14.45" customHeight="1">
      <c r="B8" s="24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5"/>
      <c r="BE8" s="300"/>
      <c r="BS8" s="20" t="s">
        <v>9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300"/>
      <c r="BS9" s="20" t="s">
        <v>9</v>
      </c>
    </row>
    <row r="10" spans="1:73" ht="14.45" customHeight="1">
      <c r="B10" s="24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5</v>
      </c>
      <c r="AO10" s="28"/>
      <c r="AP10" s="28"/>
      <c r="AQ10" s="25"/>
      <c r="BE10" s="300"/>
      <c r="BS10" s="20" t="s">
        <v>9</v>
      </c>
    </row>
    <row r="11" spans="1:73" ht="18.399999999999999" customHeight="1">
      <c r="B11" s="24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5</v>
      </c>
      <c r="AO11" s="28"/>
      <c r="AP11" s="28"/>
      <c r="AQ11" s="25"/>
      <c r="BE11" s="300"/>
      <c r="BS11" s="20" t="s">
        <v>9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300"/>
      <c r="BS12" s="20" t="s">
        <v>9</v>
      </c>
    </row>
    <row r="13" spans="1:73" ht="14.45" customHeight="1">
      <c r="B13" s="24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5"/>
      <c r="BE13" s="300"/>
      <c r="BS13" s="20" t="s">
        <v>9</v>
      </c>
    </row>
    <row r="14" spans="1:73" ht="15">
      <c r="B14" s="24"/>
      <c r="C14" s="28"/>
      <c r="D14" s="28"/>
      <c r="E14" s="304" t="s">
        <v>32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2" t="s">
        <v>30</v>
      </c>
      <c r="AL14" s="28"/>
      <c r="AM14" s="28"/>
      <c r="AN14" s="34" t="s">
        <v>32</v>
      </c>
      <c r="AO14" s="28"/>
      <c r="AP14" s="28"/>
      <c r="AQ14" s="25"/>
      <c r="BE14" s="300"/>
      <c r="BS14" s="20" t="s">
        <v>9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300"/>
      <c r="BS15" s="20" t="s">
        <v>6</v>
      </c>
    </row>
    <row r="16" spans="1:73" ht="14.45" customHeight="1">
      <c r="B16" s="24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5</v>
      </c>
      <c r="AO16" s="28"/>
      <c r="AP16" s="28"/>
      <c r="AQ16" s="25"/>
      <c r="BE16" s="300"/>
      <c r="BS16" s="20" t="s">
        <v>6</v>
      </c>
    </row>
    <row r="17" spans="2:71" ht="18.399999999999999" customHeight="1">
      <c r="B17" s="24"/>
      <c r="C17" s="28"/>
      <c r="D17" s="28"/>
      <c r="E17" s="30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5</v>
      </c>
      <c r="AO17" s="28"/>
      <c r="AP17" s="28"/>
      <c r="AQ17" s="25"/>
      <c r="BE17" s="300"/>
      <c r="BS17" s="20" t="s">
        <v>35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300"/>
      <c r="BS18" s="20" t="s">
        <v>9</v>
      </c>
    </row>
    <row r="19" spans="2:71" ht="14.45" customHeight="1">
      <c r="B19" s="24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5</v>
      </c>
      <c r="AO19" s="28"/>
      <c r="AP19" s="28"/>
      <c r="AQ19" s="25"/>
      <c r="BE19" s="300"/>
      <c r="BS19" s="20" t="s">
        <v>9</v>
      </c>
    </row>
    <row r="20" spans="2:71" ht="18.399999999999999" customHeight="1">
      <c r="B20" s="24"/>
      <c r="C20" s="28"/>
      <c r="D20" s="28"/>
      <c r="E20" s="30" t="s">
        <v>37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5"/>
      <c r="BE20" s="300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300"/>
    </row>
    <row r="22" spans="2:71" ht="15">
      <c r="B22" s="24"/>
      <c r="C22" s="28"/>
      <c r="D22" s="32" t="s">
        <v>38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300"/>
    </row>
    <row r="23" spans="2:71" ht="22.5" customHeight="1">
      <c r="B23" s="24"/>
      <c r="C23" s="28"/>
      <c r="D23" s="28"/>
      <c r="E23" s="306" t="s">
        <v>5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28"/>
      <c r="AP23" s="28"/>
      <c r="AQ23" s="25"/>
      <c r="BE23" s="300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300"/>
    </row>
    <row r="25" spans="2:71" ht="6.95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E25" s="300"/>
    </row>
    <row r="26" spans="2:71" ht="14.45" customHeight="1">
      <c r="B26" s="24"/>
      <c r="C26" s="28"/>
      <c r="D26" s="36" t="s">
        <v>39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07">
        <f>ROUND(AG85,2)</f>
        <v>0</v>
      </c>
      <c r="AL26" s="302"/>
      <c r="AM26" s="302"/>
      <c r="AN26" s="302"/>
      <c r="AO26" s="302"/>
      <c r="AP26" s="28"/>
      <c r="AQ26" s="25"/>
      <c r="BE26" s="300"/>
    </row>
    <row r="27" spans="2:71" ht="14.45" customHeight="1">
      <c r="B27" s="24"/>
      <c r="C27" s="28"/>
      <c r="D27" s="36" t="s">
        <v>40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07">
        <f>ROUND(AG88,2)</f>
        <v>0</v>
      </c>
      <c r="AL27" s="307"/>
      <c r="AM27" s="307"/>
      <c r="AN27" s="307"/>
      <c r="AO27" s="307"/>
      <c r="AP27" s="28"/>
      <c r="AQ27" s="25"/>
      <c r="BE27" s="300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300"/>
    </row>
    <row r="29" spans="2:71" s="1" customFormat="1" ht="25.9" customHeight="1">
      <c r="B29" s="37"/>
      <c r="C29" s="38"/>
      <c r="D29" s="40" t="s">
        <v>41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08">
        <f>ROUND(AK26+AK27,2)</f>
        <v>0</v>
      </c>
      <c r="AL29" s="309"/>
      <c r="AM29" s="309"/>
      <c r="AN29" s="309"/>
      <c r="AO29" s="309"/>
      <c r="AP29" s="38"/>
      <c r="AQ29" s="39"/>
      <c r="BE29" s="300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300"/>
    </row>
    <row r="31" spans="2:71" s="2" customFormat="1" ht="14.45" customHeight="1">
      <c r="B31" s="42"/>
      <c r="C31" s="43"/>
      <c r="D31" s="44" t="s">
        <v>42</v>
      </c>
      <c r="E31" s="43"/>
      <c r="F31" s="44" t="s">
        <v>43</v>
      </c>
      <c r="G31" s="43"/>
      <c r="H31" s="43"/>
      <c r="I31" s="43"/>
      <c r="J31" s="43"/>
      <c r="K31" s="43"/>
      <c r="L31" s="279">
        <v>0.21</v>
      </c>
      <c r="M31" s="280"/>
      <c r="N31" s="280"/>
      <c r="O31" s="280"/>
      <c r="P31" s="43"/>
      <c r="Q31" s="43"/>
      <c r="R31" s="43"/>
      <c r="S31" s="43"/>
      <c r="T31" s="46" t="s">
        <v>44</v>
      </c>
      <c r="U31" s="43"/>
      <c r="V31" s="43"/>
      <c r="W31" s="281">
        <f>ROUND(AZ85+SUM(CD89:CD93),2)</f>
        <v>0</v>
      </c>
      <c r="X31" s="280"/>
      <c r="Y31" s="280"/>
      <c r="Z31" s="280"/>
      <c r="AA31" s="280"/>
      <c r="AB31" s="280"/>
      <c r="AC31" s="280"/>
      <c r="AD31" s="280"/>
      <c r="AE31" s="280"/>
      <c r="AF31" s="43"/>
      <c r="AG31" s="43"/>
      <c r="AH31" s="43"/>
      <c r="AI31" s="43"/>
      <c r="AJ31" s="43"/>
      <c r="AK31" s="281">
        <f>ROUND(AV85+SUM(BY89:BY93),2)</f>
        <v>0</v>
      </c>
      <c r="AL31" s="280"/>
      <c r="AM31" s="280"/>
      <c r="AN31" s="280"/>
      <c r="AO31" s="280"/>
      <c r="AP31" s="43"/>
      <c r="AQ31" s="47"/>
      <c r="BE31" s="300"/>
    </row>
    <row r="32" spans="2:71" s="2" customFormat="1" ht="14.45" customHeight="1">
      <c r="B32" s="42"/>
      <c r="C32" s="43"/>
      <c r="D32" s="43"/>
      <c r="E32" s="43"/>
      <c r="F32" s="44" t="s">
        <v>45</v>
      </c>
      <c r="G32" s="43"/>
      <c r="H32" s="43"/>
      <c r="I32" s="43"/>
      <c r="J32" s="43"/>
      <c r="K32" s="43"/>
      <c r="L32" s="279">
        <v>0.15</v>
      </c>
      <c r="M32" s="280"/>
      <c r="N32" s="280"/>
      <c r="O32" s="280"/>
      <c r="P32" s="43"/>
      <c r="Q32" s="43"/>
      <c r="R32" s="43"/>
      <c r="S32" s="43"/>
      <c r="T32" s="46" t="s">
        <v>44</v>
      </c>
      <c r="U32" s="43"/>
      <c r="V32" s="43"/>
      <c r="W32" s="281">
        <f>ROUND(BA85+SUM(CE89:CE93),2)</f>
        <v>0</v>
      </c>
      <c r="X32" s="280"/>
      <c r="Y32" s="280"/>
      <c r="Z32" s="280"/>
      <c r="AA32" s="280"/>
      <c r="AB32" s="280"/>
      <c r="AC32" s="280"/>
      <c r="AD32" s="280"/>
      <c r="AE32" s="280"/>
      <c r="AF32" s="43"/>
      <c r="AG32" s="43"/>
      <c r="AH32" s="43"/>
      <c r="AI32" s="43"/>
      <c r="AJ32" s="43"/>
      <c r="AK32" s="281">
        <f>ROUND(AW85+SUM(BZ89:BZ93),2)</f>
        <v>0</v>
      </c>
      <c r="AL32" s="280"/>
      <c r="AM32" s="280"/>
      <c r="AN32" s="280"/>
      <c r="AO32" s="280"/>
      <c r="AP32" s="43"/>
      <c r="AQ32" s="47"/>
      <c r="BE32" s="300"/>
    </row>
    <row r="33" spans="2:57" s="2" customFormat="1" ht="14.45" hidden="1" customHeight="1">
      <c r="B33" s="42"/>
      <c r="C33" s="43"/>
      <c r="D33" s="43"/>
      <c r="E33" s="43"/>
      <c r="F33" s="44" t="s">
        <v>46</v>
      </c>
      <c r="G33" s="43"/>
      <c r="H33" s="43"/>
      <c r="I33" s="43"/>
      <c r="J33" s="43"/>
      <c r="K33" s="43"/>
      <c r="L33" s="279">
        <v>0.21</v>
      </c>
      <c r="M33" s="280"/>
      <c r="N33" s="280"/>
      <c r="O33" s="280"/>
      <c r="P33" s="43"/>
      <c r="Q33" s="43"/>
      <c r="R33" s="43"/>
      <c r="S33" s="43"/>
      <c r="T33" s="46" t="s">
        <v>44</v>
      </c>
      <c r="U33" s="43"/>
      <c r="V33" s="43"/>
      <c r="W33" s="281">
        <f>ROUND(BB85+SUM(CF89:CF93),2)</f>
        <v>0</v>
      </c>
      <c r="X33" s="280"/>
      <c r="Y33" s="280"/>
      <c r="Z33" s="280"/>
      <c r="AA33" s="280"/>
      <c r="AB33" s="280"/>
      <c r="AC33" s="280"/>
      <c r="AD33" s="280"/>
      <c r="AE33" s="280"/>
      <c r="AF33" s="43"/>
      <c r="AG33" s="43"/>
      <c r="AH33" s="43"/>
      <c r="AI33" s="43"/>
      <c r="AJ33" s="43"/>
      <c r="AK33" s="281">
        <v>0</v>
      </c>
      <c r="AL33" s="280"/>
      <c r="AM33" s="280"/>
      <c r="AN33" s="280"/>
      <c r="AO33" s="280"/>
      <c r="AP33" s="43"/>
      <c r="AQ33" s="47"/>
      <c r="BE33" s="300"/>
    </row>
    <row r="34" spans="2:57" s="2" customFormat="1" ht="14.45" hidden="1" customHeight="1">
      <c r="B34" s="42"/>
      <c r="C34" s="43"/>
      <c r="D34" s="43"/>
      <c r="E34" s="43"/>
      <c r="F34" s="44" t="s">
        <v>47</v>
      </c>
      <c r="G34" s="43"/>
      <c r="H34" s="43"/>
      <c r="I34" s="43"/>
      <c r="J34" s="43"/>
      <c r="K34" s="43"/>
      <c r="L34" s="279">
        <v>0.15</v>
      </c>
      <c r="M34" s="280"/>
      <c r="N34" s="280"/>
      <c r="O34" s="280"/>
      <c r="P34" s="43"/>
      <c r="Q34" s="43"/>
      <c r="R34" s="43"/>
      <c r="S34" s="43"/>
      <c r="T34" s="46" t="s">
        <v>44</v>
      </c>
      <c r="U34" s="43"/>
      <c r="V34" s="43"/>
      <c r="W34" s="281">
        <f>ROUND(BC85+SUM(CG89:CG93),2)</f>
        <v>0</v>
      </c>
      <c r="X34" s="280"/>
      <c r="Y34" s="280"/>
      <c r="Z34" s="280"/>
      <c r="AA34" s="280"/>
      <c r="AB34" s="280"/>
      <c r="AC34" s="280"/>
      <c r="AD34" s="280"/>
      <c r="AE34" s="280"/>
      <c r="AF34" s="43"/>
      <c r="AG34" s="43"/>
      <c r="AH34" s="43"/>
      <c r="AI34" s="43"/>
      <c r="AJ34" s="43"/>
      <c r="AK34" s="281">
        <v>0</v>
      </c>
      <c r="AL34" s="280"/>
      <c r="AM34" s="280"/>
      <c r="AN34" s="280"/>
      <c r="AO34" s="280"/>
      <c r="AP34" s="43"/>
      <c r="AQ34" s="47"/>
      <c r="BE34" s="300"/>
    </row>
    <row r="35" spans="2:57" s="2" customFormat="1" ht="14.45" hidden="1" customHeight="1">
      <c r="B35" s="42"/>
      <c r="C35" s="43"/>
      <c r="D35" s="43"/>
      <c r="E35" s="43"/>
      <c r="F35" s="44" t="s">
        <v>48</v>
      </c>
      <c r="G35" s="43"/>
      <c r="H35" s="43"/>
      <c r="I35" s="43"/>
      <c r="J35" s="43"/>
      <c r="K35" s="43"/>
      <c r="L35" s="279">
        <v>0</v>
      </c>
      <c r="M35" s="280"/>
      <c r="N35" s="280"/>
      <c r="O35" s="280"/>
      <c r="P35" s="43"/>
      <c r="Q35" s="43"/>
      <c r="R35" s="43"/>
      <c r="S35" s="43"/>
      <c r="T35" s="46" t="s">
        <v>44</v>
      </c>
      <c r="U35" s="43"/>
      <c r="V35" s="43"/>
      <c r="W35" s="281">
        <f>ROUND(BD85+SUM(CH89:CH93),2)</f>
        <v>0</v>
      </c>
      <c r="X35" s="280"/>
      <c r="Y35" s="280"/>
      <c r="Z35" s="280"/>
      <c r="AA35" s="280"/>
      <c r="AB35" s="280"/>
      <c r="AC35" s="280"/>
      <c r="AD35" s="280"/>
      <c r="AE35" s="280"/>
      <c r="AF35" s="43"/>
      <c r="AG35" s="43"/>
      <c r="AH35" s="43"/>
      <c r="AI35" s="43"/>
      <c r="AJ35" s="43"/>
      <c r="AK35" s="281">
        <v>0</v>
      </c>
      <c r="AL35" s="280"/>
      <c r="AM35" s="280"/>
      <c r="AN35" s="280"/>
      <c r="AO35" s="280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50</v>
      </c>
      <c r="U37" s="50"/>
      <c r="V37" s="50"/>
      <c r="W37" s="50"/>
      <c r="X37" s="282" t="s">
        <v>51</v>
      </c>
      <c r="Y37" s="283"/>
      <c r="Z37" s="283"/>
      <c r="AA37" s="283"/>
      <c r="AB37" s="283"/>
      <c r="AC37" s="50"/>
      <c r="AD37" s="50"/>
      <c r="AE37" s="50"/>
      <c r="AF37" s="50"/>
      <c r="AG37" s="50"/>
      <c r="AH37" s="50"/>
      <c r="AI37" s="50"/>
      <c r="AJ37" s="50"/>
      <c r="AK37" s="295">
        <f>SUM(AK29:AK35)</f>
        <v>0</v>
      </c>
      <c r="AL37" s="283"/>
      <c r="AM37" s="283"/>
      <c r="AN37" s="283"/>
      <c r="AO37" s="296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 s="1" customFormat="1" ht="15">
      <c r="B47" s="37"/>
      <c r="C47" s="38"/>
      <c r="D47" s="52" t="s">
        <v>52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  <c r="AA47" s="38"/>
      <c r="AB47" s="38"/>
      <c r="AC47" s="52" t="s">
        <v>53</v>
      </c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4"/>
      <c r="AP47" s="38"/>
      <c r="AQ47" s="39"/>
    </row>
    <row r="48" spans="2:57">
      <c r="B48" s="24"/>
      <c r="C48" s="28"/>
      <c r="D48" s="5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56"/>
      <c r="AA48" s="28"/>
      <c r="AB48" s="28"/>
      <c r="AC48" s="55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56"/>
      <c r="AP48" s="28"/>
      <c r="AQ48" s="25"/>
    </row>
    <row r="49" spans="2:43">
      <c r="B49" s="24"/>
      <c r="C49" s="28"/>
      <c r="D49" s="5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56"/>
      <c r="AA49" s="28"/>
      <c r="AB49" s="28"/>
      <c r="AC49" s="55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56"/>
      <c r="AP49" s="28"/>
      <c r="AQ49" s="25"/>
    </row>
    <row r="50" spans="2:43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 s="1" customFormat="1" ht="15">
      <c r="B56" s="37"/>
      <c r="C56" s="38"/>
      <c r="D56" s="57" t="s">
        <v>54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9" t="s">
        <v>55</v>
      </c>
      <c r="S56" s="58"/>
      <c r="T56" s="58"/>
      <c r="U56" s="58"/>
      <c r="V56" s="58"/>
      <c r="W56" s="58"/>
      <c r="X56" s="58"/>
      <c r="Y56" s="58"/>
      <c r="Z56" s="60"/>
      <c r="AA56" s="38"/>
      <c r="AB56" s="38"/>
      <c r="AC56" s="57" t="s">
        <v>54</v>
      </c>
      <c r="AD56" s="58"/>
      <c r="AE56" s="58"/>
      <c r="AF56" s="58"/>
      <c r="AG56" s="58"/>
      <c r="AH56" s="58"/>
      <c r="AI56" s="58"/>
      <c r="AJ56" s="58"/>
      <c r="AK56" s="58"/>
      <c r="AL56" s="58"/>
      <c r="AM56" s="59" t="s">
        <v>55</v>
      </c>
      <c r="AN56" s="58"/>
      <c r="AO56" s="60"/>
      <c r="AP56" s="38"/>
      <c r="AQ56" s="39"/>
    </row>
    <row r="57" spans="2:43">
      <c r="B57" s="2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5"/>
    </row>
    <row r="58" spans="2:43" s="1" customFormat="1" ht="15">
      <c r="B58" s="37"/>
      <c r="C58" s="38"/>
      <c r="D58" s="52" t="s">
        <v>56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  <c r="AA58" s="38"/>
      <c r="AB58" s="38"/>
      <c r="AC58" s="52" t="s">
        <v>57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4"/>
      <c r="AP58" s="38"/>
      <c r="AQ58" s="39"/>
    </row>
    <row r="59" spans="2:43">
      <c r="B59" s="24"/>
      <c r="C59" s="28"/>
      <c r="D59" s="5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56"/>
      <c r="AA59" s="28"/>
      <c r="AB59" s="28"/>
      <c r="AC59" s="55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56"/>
      <c r="AP59" s="28"/>
      <c r="AQ59" s="25"/>
    </row>
    <row r="60" spans="2:43">
      <c r="B60" s="24"/>
      <c r="C60" s="28"/>
      <c r="D60" s="5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56"/>
      <c r="AA60" s="28"/>
      <c r="AB60" s="28"/>
      <c r="AC60" s="55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56"/>
      <c r="AP60" s="28"/>
      <c r="AQ60" s="25"/>
    </row>
    <row r="61" spans="2:43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56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56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56" s="1" customFormat="1" ht="15">
      <c r="B67" s="37"/>
      <c r="C67" s="38"/>
      <c r="D67" s="57" t="s">
        <v>54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 t="s">
        <v>55</v>
      </c>
      <c r="S67" s="58"/>
      <c r="T67" s="58"/>
      <c r="U67" s="58"/>
      <c r="V67" s="58"/>
      <c r="W67" s="58"/>
      <c r="X67" s="58"/>
      <c r="Y67" s="58"/>
      <c r="Z67" s="60"/>
      <c r="AA67" s="38"/>
      <c r="AB67" s="38"/>
      <c r="AC67" s="57" t="s">
        <v>54</v>
      </c>
      <c r="AD67" s="58"/>
      <c r="AE67" s="58"/>
      <c r="AF67" s="58"/>
      <c r="AG67" s="58"/>
      <c r="AH67" s="58"/>
      <c r="AI67" s="58"/>
      <c r="AJ67" s="58"/>
      <c r="AK67" s="58"/>
      <c r="AL67" s="58"/>
      <c r="AM67" s="59" t="s">
        <v>55</v>
      </c>
      <c r="AN67" s="58"/>
      <c r="AO67" s="60"/>
      <c r="AP67" s="38"/>
      <c r="AQ67" s="39"/>
    </row>
    <row r="68" spans="2:56" s="1" customFormat="1" ht="6.95" customHeight="1"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9"/>
    </row>
    <row r="69" spans="2:56" s="1" customFormat="1" ht="6.95" customHeight="1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3"/>
    </row>
    <row r="73" spans="2:56" s="1" customFormat="1" ht="6.95" customHeight="1"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6"/>
    </row>
    <row r="74" spans="2:56" s="1" customFormat="1" ht="36.950000000000003" customHeight="1">
      <c r="B74" s="37"/>
      <c r="C74" s="270" t="s">
        <v>58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39"/>
    </row>
    <row r="75" spans="2:56" s="3" customFormat="1" ht="14.45" customHeight="1">
      <c r="B75" s="67"/>
      <c r="C75" s="32" t="s">
        <v>16</v>
      </c>
      <c r="D75" s="68"/>
      <c r="E75" s="68"/>
      <c r="F75" s="68"/>
      <c r="G75" s="68"/>
      <c r="H75" s="68"/>
      <c r="I75" s="68"/>
      <c r="J75" s="68"/>
      <c r="K75" s="68"/>
      <c r="L75" s="68" t="str">
        <f>K5</f>
        <v>Lalak</v>
      </c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9"/>
    </row>
    <row r="76" spans="2:56" s="4" customFormat="1" ht="36.950000000000003" customHeight="1">
      <c r="B76" s="70"/>
      <c r="C76" s="71" t="s">
        <v>19</v>
      </c>
      <c r="D76" s="72"/>
      <c r="E76" s="72"/>
      <c r="F76" s="72"/>
      <c r="G76" s="72"/>
      <c r="H76" s="72"/>
      <c r="I76" s="72"/>
      <c r="J76" s="72"/>
      <c r="K76" s="72"/>
      <c r="L76" s="272" t="str">
        <f>K6</f>
        <v>Sanace opěrných stěn, oplocení a venkovních ploch areálu FZÚ</v>
      </c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72"/>
      <c r="AQ76" s="73"/>
    </row>
    <row r="77" spans="2:56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9"/>
    </row>
    <row r="78" spans="2:56" s="1" customFormat="1" ht="15">
      <c r="B78" s="37"/>
      <c r="C78" s="32" t="s">
        <v>23</v>
      </c>
      <c r="D78" s="38"/>
      <c r="E78" s="38"/>
      <c r="F78" s="38"/>
      <c r="G78" s="38"/>
      <c r="H78" s="38"/>
      <c r="I78" s="38"/>
      <c r="J78" s="38"/>
      <c r="K78" s="38"/>
      <c r="L78" s="74" t="str">
        <f>IF(K8="","",K8)</f>
        <v>Praha 6, Cukrovarnická 10</v>
      </c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2" t="s">
        <v>25</v>
      </c>
      <c r="AJ78" s="38"/>
      <c r="AK78" s="38"/>
      <c r="AL78" s="38"/>
      <c r="AM78" s="75" t="str">
        <f>IF(AN8= "","",AN8)</f>
        <v>13.4.2017</v>
      </c>
      <c r="AN78" s="38"/>
      <c r="AO78" s="38"/>
      <c r="AP78" s="38"/>
      <c r="AQ78" s="39"/>
    </row>
    <row r="79" spans="2:56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56" s="1" customFormat="1" ht="15">
      <c r="B80" s="37"/>
      <c r="C80" s="32" t="s">
        <v>27</v>
      </c>
      <c r="D80" s="38"/>
      <c r="E80" s="38"/>
      <c r="F80" s="38"/>
      <c r="G80" s="38"/>
      <c r="H80" s="38"/>
      <c r="I80" s="38"/>
      <c r="J80" s="38"/>
      <c r="K80" s="38"/>
      <c r="L80" s="68" t="str">
        <f>IF(E11= "","",E11)</f>
        <v>FZÚ AKADEMIE VĚD ČR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33</v>
      </c>
      <c r="AJ80" s="38"/>
      <c r="AK80" s="38"/>
      <c r="AL80" s="38"/>
      <c r="AM80" s="274" t="str">
        <f>IF(E17="","",E17)</f>
        <v>ing. akad. arch. Ivan Lalák</v>
      </c>
      <c r="AN80" s="274"/>
      <c r="AO80" s="274"/>
      <c r="AP80" s="274"/>
      <c r="AQ80" s="39"/>
      <c r="AS80" s="275" t="s">
        <v>59</v>
      </c>
      <c r="AT80" s="276"/>
      <c r="AU80" s="53"/>
      <c r="AV80" s="53"/>
      <c r="AW80" s="53"/>
      <c r="AX80" s="53"/>
      <c r="AY80" s="53"/>
      <c r="AZ80" s="53"/>
      <c r="BA80" s="53"/>
      <c r="BB80" s="53"/>
      <c r="BC80" s="53"/>
      <c r="BD80" s="54"/>
    </row>
    <row r="81" spans="1:89" s="1" customFormat="1" ht="15">
      <c r="B81" s="37"/>
      <c r="C81" s="32" t="s">
        <v>31</v>
      </c>
      <c r="D81" s="38"/>
      <c r="E81" s="38"/>
      <c r="F81" s="38"/>
      <c r="G81" s="38"/>
      <c r="H81" s="38"/>
      <c r="I81" s="38"/>
      <c r="J81" s="38"/>
      <c r="K81" s="38"/>
      <c r="L81" s="68" t="str">
        <f>IF(E14= "Vyplň údaj","",E14)</f>
        <v/>
      </c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2" t="s">
        <v>36</v>
      </c>
      <c r="AJ81" s="38"/>
      <c r="AK81" s="38"/>
      <c r="AL81" s="38"/>
      <c r="AM81" s="274" t="str">
        <f>IF(E20="","",E20)</f>
        <v>Lenka Jandová</v>
      </c>
      <c r="AN81" s="274"/>
      <c r="AO81" s="274"/>
      <c r="AP81" s="274"/>
      <c r="AQ81" s="39"/>
      <c r="AS81" s="277"/>
      <c r="AT81" s="278"/>
      <c r="AU81" s="38"/>
      <c r="AV81" s="38"/>
      <c r="AW81" s="38"/>
      <c r="AX81" s="38"/>
      <c r="AY81" s="38"/>
      <c r="AZ81" s="38"/>
      <c r="BA81" s="38"/>
      <c r="BB81" s="38"/>
      <c r="BC81" s="38"/>
      <c r="BD81" s="76"/>
    </row>
    <row r="82" spans="1:89" s="1" customFormat="1" ht="10.9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9"/>
      <c r="AS82" s="277"/>
      <c r="AT82" s="278"/>
      <c r="AU82" s="38"/>
      <c r="AV82" s="38"/>
      <c r="AW82" s="38"/>
      <c r="AX82" s="38"/>
      <c r="AY82" s="38"/>
      <c r="AZ82" s="38"/>
      <c r="BA82" s="38"/>
      <c r="BB82" s="38"/>
      <c r="BC82" s="38"/>
      <c r="BD82" s="76"/>
    </row>
    <row r="83" spans="1:89" s="1" customFormat="1" ht="29.25" customHeight="1">
      <c r="B83" s="37"/>
      <c r="C83" s="286" t="s">
        <v>60</v>
      </c>
      <c r="D83" s="287"/>
      <c r="E83" s="287"/>
      <c r="F83" s="287"/>
      <c r="G83" s="287"/>
      <c r="H83" s="77"/>
      <c r="I83" s="288" t="s">
        <v>61</v>
      </c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8" t="s">
        <v>62</v>
      </c>
      <c r="AH83" s="287"/>
      <c r="AI83" s="287"/>
      <c r="AJ83" s="287"/>
      <c r="AK83" s="287"/>
      <c r="AL83" s="287"/>
      <c r="AM83" s="287"/>
      <c r="AN83" s="288" t="s">
        <v>63</v>
      </c>
      <c r="AO83" s="287"/>
      <c r="AP83" s="289"/>
      <c r="AQ83" s="39"/>
      <c r="AS83" s="78" t="s">
        <v>64</v>
      </c>
      <c r="AT83" s="79" t="s">
        <v>65</v>
      </c>
      <c r="AU83" s="79" t="s">
        <v>66</v>
      </c>
      <c r="AV83" s="79" t="s">
        <v>67</v>
      </c>
      <c r="AW83" s="79" t="s">
        <v>68</v>
      </c>
      <c r="AX83" s="79" t="s">
        <v>69</v>
      </c>
      <c r="AY83" s="79" t="s">
        <v>70</v>
      </c>
      <c r="AZ83" s="79" t="s">
        <v>71</v>
      </c>
      <c r="BA83" s="79" t="s">
        <v>72</v>
      </c>
      <c r="BB83" s="79" t="s">
        <v>73</v>
      </c>
      <c r="BC83" s="79" t="s">
        <v>74</v>
      </c>
      <c r="BD83" s="80" t="s">
        <v>75</v>
      </c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81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4"/>
    </row>
    <row r="85" spans="1:89" s="4" customFormat="1" ht="32.450000000000003" customHeight="1">
      <c r="B85" s="70"/>
      <c r="C85" s="82" t="s">
        <v>76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293">
        <f>ROUND(AG86,2)</f>
        <v>0</v>
      </c>
      <c r="AH85" s="293"/>
      <c r="AI85" s="293"/>
      <c r="AJ85" s="293"/>
      <c r="AK85" s="293"/>
      <c r="AL85" s="293"/>
      <c r="AM85" s="293"/>
      <c r="AN85" s="294">
        <f>SUM(AG85,AT85)</f>
        <v>0</v>
      </c>
      <c r="AO85" s="294"/>
      <c r="AP85" s="294"/>
      <c r="AQ85" s="73"/>
      <c r="AS85" s="84">
        <f>ROUND(AS86,2)</f>
        <v>0</v>
      </c>
      <c r="AT85" s="85">
        <f>ROUND(SUM(AV85:AW85),2)</f>
        <v>0</v>
      </c>
      <c r="AU85" s="86">
        <f>ROUND(AU86,5)</f>
        <v>0</v>
      </c>
      <c r="AV85" s="85">
        <f>ROUND(AZ85*L31,2)</f>
        <v>0</v>
      </c>
      <c r="AW85" s="85">
        <f>ROUND(BA85*L32,2)</f>
        <v>0</v>
      </c>
      <c r="AX85" s="85">
        <f>ROUND(BB85*L31,2)</f>
        <v>0</v>
      </c>
      <c r="AY85" s="85">
        <f>ROUND(BC85*L32,2)</f>
        <v>0</v>
      </c>
      <c r="AZ85" s="85">
        <f>ROUND(AZ86,2)</f>
        <v>0</v>
      </c>
      <c r="BA85" s="85">
        <f>ROUND(BA86,2)</f>
        <v>0</v>
      </c>
      <c r="BB85" s="85">
        <f>ROUND(BB86,2)</f>
        <v>0</v>
      </c>
      <c r="BC85" s="85">
        <f>ROUND(BC86,2)</f>
        <v>0</v>
      </c>
      <c r="BD85" s="87">
        <f>ROUND(BD86,2)</f>
        <v>0</v>
      </c>
      <c r="BS85" s="88" t="s">
        <v>77</v>
      </c>
      <c r="BT85" s="88" t="s">
        <v>78</v>
      </c>
      <c r="BV85" s="88" t="s">
        <v>79</v>
      </c>
      <c r="BW85" s="88" t="s">
        <v>80</v>
      </c>
      <c r="BX85" s="88" t="s">
        <v>81</v>
      </c>
    </row>
    <row r="86" spans="1:89" s="5" customFormat="1" ht="37.5" customHeight="1">
      <c r="A86" s="89" t="s">
        <v>82</v>
      </c>
      <c r="B86" s="90"/>
      <c r="C86" s="91"/>
      <c r="D86" s="292" t="s">
        <v>17</v>
      </c>
      <c r="E86" s="292"/>
      <c r="F86" s="292"/>
      <c r="G86" s="292"/>
      <c r="H86" s="292"/>
      <c r="I86" s="92"/>
      <c r="J86" s="292" t="s">
        <v>20</v>
      </c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0">
        <f>'Lalak - Sanace opěrných s...'!M29</f>
        <v>0</v>
      </c>
      <c r="AH86" s="291"/>
      <c r="AI86" s="291"/>
      <c r="AJ86" s="291"/>
      <c r="AK86" s="291"/>
      <c r="AL86" s="291"/>
      <c r="AM86" s="291"/>
      <c r="AN86" s="290">
        <f>SUM(AG86,AT86)</f>
        <v>0</v>
      </c>
      <c r="AO86" s="291"/>
      <c r="AP86" s="291"/>
      <c r="AQ86" s="93"/>
      <c r="AS86" s="94">
        <f>'Lalak - Sanace opěrných s...'!M27</f>
        <v>0</v>
      </c>
      <c r="AT86" s="95">
        <f>ROUND(SUM(AV86:AW86),2)</f>
        <v>0</v>
      </c>
      <c r="AU86" s="96">
        <f>'Lalak - Sanace opěrných s...'!W130</f>
        <v>0</v>
      </c>
      <c r="AV86" s="95">
        <f>'Lalak - Sanace opěrných s...'!M31</f>
        <v>0</v>
      </c>
      <c r="AW86" s="95">
        <f>'Lalak - Sanace opěrných s...'!M32</f>
        <v>0</v>
      </c>
      <c r="AX86" s="95">
        <f>'Lalak - Sanace opěrných s...'!M33</f>
        <v>0</v>
      </c>
      <c r="AY86" s="95">
        <f>'Lalak - Sanace opěrných s...'!M34</f>
        <v>0</v>
      </c>
      <c r="AZ86" s="95">
        <f>'Lalak - Sanace opěrných s...'!H31</f>
        <v>0</v>
      </c>
      <c r="BA86" s="95">
        <f>'Lalak - Sanace opěrných s...'!H32</f>
        <v>0</v>
      </c>
      <c r="BB86" s="95">
        <f>'Lalak - Sanace opěrných s...'!H33</f>
        <v>0</v>
      </c>
      <c r="BC86" s="95">
        <f>'Lalak - Sanace opěrných s...'!H34</f>
        <v>0</v>
      </c>
      <c r="BD86" s="97">
        <f>'Lalak - Sanace opěrných s...'!H35</f>
        <v>0</v>
      </c>
      <c r="BT86" s="98" t="s">
        <v>83</v>
      </c>
      <c r="BU86" s="98" t="s">
        <v>84</v>
      </c>
      <c r="BV86" s="98" t="s">
        <v>79</v>
      </c>
      <c r="BW86" s="98" t="s">
        <v>80</v>
      </c>
      <c r="BX86" s="98" t="s">
        <v>81</v>
      </c>
    </row>
    <row r="87" spans="1:89">
      <c r="B87" s="24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5"/>
    </row>
    <row r="88" spans="1:89" s="1" customFormat="1" ht="30" customHeight="1">
      <c r="B88" s="37"/>
      <c r="C88" s="82" t="s">
        <v>85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294">
        <f>ROUND(SUM(AG89:AG92),2)</f>
        <v>0</v>
      </c>
      <c r="AH88" s="294"/>
      <c r="AI88" s="294"/>
      <c r="AJ88" s="294"/>
      <c r="AK88" s="294"/>
      <c r="AL88" s="294"/>
      <c r="AM88" s="294"/>
      <c r="AN88" s="294">
        <f>ROUND(SUM(AN89:AN92),2)</f>
        <v>0</v>
      </c>
      <c r="AO88" s="294"/>
      <c r="AP88" s="294"/>
      <c r="AQ88" s="39"/>
      <c r="AS88" s="78" t="s">
        <v>86</v>
      </c>
      <c r="AT88" s="79" t="s">
        <v>87</v>
      </c>
      <c r="AU88" s="79" t="s">
        <v>42</v>
      </c>
      <c r="AV88" s="80" t="s">
        <v>65</v>
      </c>
    </row>
    <row r="89" spans="1:89" s="1" customFormat="1" ht="19.899999999999999" customHeight="1">
      <c r="B89" s="37"/>
      <c r="C89" s="38"/>
      <c r="D89" s="99" t="s">
        <v>88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268">
        <f>ROUND(AG85*AS89,2)</f>
        <v>0</v>
      </c>
      <c r="AH89" s="269"/>
      <c r="AI89" s="269"/>
      <c r="AJ89" s="269"/>
      <c r="AK89" s="269"/>
      <c r="AL89" s="269"/>
      <c r="AM89" s="269"/>
      <c r="AN89" s="269">
        <f>ROUND(AG89+AV89,2)</f>
        <v>0</v>
      </c>
      <c r="AO89" s="269"/>
      <c r="AP89" s="269"/>
      <c r="AQ89" s="39"/>
      <c r="AS89" s="100">
        <v>0</v>
      </c>
      <c r="AT89" s="101" t="s">
        <v>89</v>
      </c>
      <c r="AU89" s="101" t="s">
        <v>43</v>
      </c>
      <c r="AV89" s="102">
        <f>ROUND(IF(AU89="základní",AG89*L31,IF(AU89="snížená",AG89*L32,0)),2)</f>
        <v>0</v>
      </c>
      <c r="BV89" s="20" t="s">
        <v>90</v>
      </c>
      <c r="BY89" s="103">
        <f>IF(AU89="základní",AV89,0)</f>
        <v>0</v>
      </c>
      <c r="BZ89" s="103">
        <f>IF(AU89="snížená",AV89,0)</f>
        <v>0</v>
      </c>
      <c r="CA89" s="103">
        <v>0</v>
      </c>
      <c r="CB89" s="103">
        <v>0</v>
      </c>
      <c r="CC89" s="103">
        <v>0</v>
      </c>
      <c r="CD89" s="103">
        <f>IF(AU89="základní",AG89,0)</f>
        <v>0</v>
      </c>
      <c r="CE89" s="103">
        <f>IF(AU89="snížená",AG89,0)</f>
        <v>0</v>
      </c>
      <c r="CF89" s="103">
        <f>IF(AU89="zákl. přenesená",AG89,0)</f>
        <v>0</v>
      </c>
      <c r="CG89" s="103">
        <f>IF(AU89="sníž. přenesená",AG89,0)</f>
        <v>0</v>
      </c>
      <c r="CH89" s="103">
        <f>IF(AU89="nulová",AG89,0)</f>
        <v>0</v>
      </c>
      <c r="CI89" s="20">
        <f>IF(AU89="základní",1,IF(AU89="snížená",2,IF(AU89="zákl. přenesená",4,IF(AU89="sníž. přenesená",5,3))))</f>
        <v>1</v>
      </c>
      <c r="CJ89" s="20">
        <f>IF(AT89="stavební čast",1,IF(8891="investiční čast",2,3))</f>
        <v>1</v>
      </c>
      <c r="CK89" s="20" t="str">
        <f>IF(D89="Vyplň vlastní","","x")</f>
        <v>x</v>
      </c>
    </row>
    <row r="90" spans="1:89" s="1" customFormat="1" ht="19.899999999999999" customHeight="1">
      <c r="B90" s="37"/>
      <c r="C90" s="38"/>
      <c r="D90" s="284" t="s">
        <v>91</v>
      </c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38"/>
      <c r="AD90" s="38"/>
      <c r="AE90" s="38"/>
      <c r="AF90" s="38"/>
      <c r="AG90" s="268">
        <f>AG85*AS90</f>
        <v>0</v>
      </c>
      <c r="AH90" s="269"/>
      <c r="AI90" s="269"/>
      <c r="AJ90" s="269"/>
      <c r="AK90" s="269"/>
      <c r="AL90" s="269"/>
      <c r="AM90" s="269"/>
      <c r="AN90" s="269">
        <f>AG90+AV90</f>
        <v>0</v>
      </c>
      <c r="AO90" s="269"/>
      <c r="AP90" s="269"/>
      <c r="AQ90" s="39"/>
      <c r="AS90" s="104">
        <v>0</v>
      </c>
      <c r="AT90" s="105" t="s">
        <v>89</v>
      </c>
      <c r="AU90" s="105" t="s">
        <v>43</v>
      </c>
      <c r="AV90" s="106">
        <f>ROUND(IF(AU90="nulová",0,IF(OR(AU90="základní",AU90="zákl. přenesená"),AG90*L31,AG90*L32)),2)</f>
        <v>0</v>
      </c>
      <c r="BV90" s="20" t="s">
        <v>92</v>
      </c>
      <c r="BY90" s="103">
        <f>IF(AU90="základní",AV90,0)</f>
        <v>0</v>
      </c>
      <c r="BZ90" s="103">
        <f>IF(AU90="snížená",AV90,0)</f>
        <v>0</v>
      </c>
      <c r="CA90" s="103">
        <f>IF(AU90="zákl. přenesená",AV90,0)</f>
        <v>0</v>
      </c>
      <c r="CB90" s="103">
        <f>IF(AU90="sníž. přenesená",AV90,0)</f>
        <v>0</v>
      </c>
      <c r="CC90" s="103">
        <f>IF(AU90="nulová",AV90,0)</f>
        <v>0</v>
      </c>
      <c r="CD90" s="103">
        <f>IF(AU90="základní",AG90,0)</f>
        <v>0</v>
      </c>
      <c r="CE90" s="103">
        <f>IF(AU90="snížená",AG90,0)</f>
        <v>0</v>
      </c>
      <c r="CF90" s="103">
        <f>IF(AU90="zákl. přenesená",AG90,0)</f>
        <v>0</v>
      </c>
      <c r="CG90" s="103">
        <f>IF(AU90="sníž. přenesená",AG90,0)</f>
        <v>0</v>
      </c>
      <c r="CH90" s="103">
        <f>IF(AU90="nulová",AG90,0)</f>
        <v>0</v>
      </c>
      <c r="CI90" s="20">
        <f>IF(AU90="základní",1,IF(AU90="snížená",2,IF(AU90="zákl. přenesená",4,IF(AU90="sníž. přenesená",5,3))))</f>
        <v>1</v>
      </c>
      <c r="CJ90" s="20">
        <f>IF(AT90="stavební čast",1,IF(8892="investiční čast",2,3))</f>
        <v>1</v>
      </c>
      <c r="CK90" s="20" t="str">
        <f>IF(D90="Vyplň vlastní","","x")</f>
        <v/>
      </c>
    </row>
    <row r="91" spans="1:89" s="1" customFormat="1" ht="19.899999999999999" customHeight="1">
      <c r="B91" s="37"/>
      <c r="C91" s="38"/>
      <c r="D91" s="284" t="s">
        <v>91</v>
      </c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38"/>
      <c r="AD91" s="38"/>
      <c r="AE91" s="38"/>
      <c r="AF91" s="38"/>
      <c r="AG91" s="268">
        <f>AG85*AS91</f>
        <v>0</v>
      </c>
      <c r="AH91" s="269"/>
      <c r="AI91" s="269"/>
      <c r="AJ91" s="269"/>
      <c r="AK91" s="269"/>
      <c r="AL91" s="269"/>
      <c r="AM91" s="269"/>
      <c r="AN91" s="269">
        <f>AG91+AV91</f>
        <v>0</v>
      </c>
      <c r="AO91" s="269"/>
      <c r="AP91" s="269"/>
      <c r="AQ91" s="39"/>
      <c r="AS91" s="104">
        <v>0</v>
      </c>
      <c r="AT91" s="105" t="s">
        <v>89</v>
      </c>
      <c r="AU91" s="105" t="s">
        <v>43</v>
      </c>
      <c r="AV91" s="106">
        <f>ROUND(IF(AU91="nulová",0,IF(OR(AU91="základní",AU91="zákl. přenesená"),AG91*L31,AG91*L32)),2)</f>
        <v>0</v>
      </c>
      <c r="BV91" s="20" t="s">
        <v>92</v>
      </c>
      <c r="BY91" s="103">
        <f>IF(AU91="základní",AV91,0)</f>
        <v>0</v>
      </c>
      <c r="BZ91" s="103">
        <f>IF(AU91="snížená",AV91,0)</f>
        <v>0</v>
      </c>
      <c r="CA91" s="103">
        <f>IF(AU91="zákl. přenesená",AV91,0)</f>
        <v>0</v>
      </c>
      <c r="CB91" s="103">
        <f>IF(AU91="sníž. přenesená",AV91,0)</f>
        <v>0</v>
      </c>
      <c r="CC91" s="103">
        <f>IF(AU91="nulová",AV91,0)</f>
        <v>0</v>
      </c>
      <c r="CD91" s="103">
        <f>IF(AU91="základní",AG91,0)</f>
        <v>0</v>
      </c>
      <c r="CE91" s="103">
        <f>IF(AU91="snížená",AG91,0)</f>
        <v>0</v>
      </c>
      <c r="CF91" s="103">
        <f>IF(AU91="zákl. přenesená",AG91,0)</f>
        <v>0</v>
      </c>
      <c r="CG91" s="103">
        <f>IF(AU91="sníž. přenesená",AG91,0)</f>
        <v>0</v>
      </c>
      <c r="CH91" s="103">
        <f>IF(AU91="nulová",AG91,0)</f>
        <v>0</v>
      </c>
      <c r="CI91" s="20">
        <f>IF(AU91="základní",1,IF(AU91="snížená",2,IF(AU91="zákl. přenesená",4,IF(AU91="sníž. přenesená",5,3))))</f>
        <v>1</v>
      </c>
      <c r="CJ91" s="20">
        <f>IF(AT91="stavební čast",1,IF(8893="investiční čast",2,3))</f>
        <v>1</v>
      </c>
      <c r="CK91" s="20" t="str">
        <f>IF(D91="Vyplň vlastní","","x")</f>
        <v/>
      </c>
    </row>
    <row r="92" spans="1:89" s="1" customFormat="1" ht="19.899999999999999" customHeight="1">
      <c r="B92" s="37"/>
      <c r="C92" s="38"/>
      <c r="D92" s="284" t="s">
        <v>91</v>
      </c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38"/>
      <c r="AD92" s="38"/>
      <c r="AE92" s="38"/>
      <c r="AF92" s="38"/>
      <c r="AG92" s="268">
        <f>AG85*AS92</f>
        <v>0</v>
      </c>
      <c r="AH92" s="269"/>
      <c r="AI92" s="269"/>
      <c r="AJ92" s="269"/>
      <c r="AK92" s="269"/>
      <c r="AL92" s="269"/>
      <c r="AM92" s="269"/>
      <c r="AN92" s="269">
        <f>AG92+AV92</f>
        <v>0</v>
      </c>
      <c r="AO92" s="269"/>
      <c r="AP92" s="269"/>
      <c r="AQ92" s="39"/>
      <c r="AS92" s="107">
        <v>0</v>
      </c>
      <c r="AT92" s="108" t="s">
        <v>89</v>
      </c>
      <c r="AU92" s="108" t="s">
        <v>43</v>
      </c>
      <c r="AV92" s="109">
        <f>ROUND(IF(AU92="nulová",0,IF(OR(AU92="základní",AU92="zákl. přenesená"),AG92*L31,AG92*L32)),2)</f>
        <v>0</v>
      </c>
      <c r="BV92" s="20" t="s">
        <v>92</v>
      </c>
      <c r="BY92" s="103">
        <f>IF(AU92="základní",AV92,0)</f>
        <v>0</v>
      </c>
      <c r="BZ92" s="103">
        <f>IF(AU92="snížená",AV92,0)</f>
        <v>0</v>
      </c>
      <c r="CA92" s="103">
        <f>IF(AU92="zákl. přenesená",AV92,0)</f>
        <v>0</v>
      </c>
      <c r="CB92" s="103">
        <f>IF(AU92="sníž. přenesená",AV92,0)</f>
        <v>0</v>
      </c>
      <c r="CC92" s="103">
        <f>IF(AU92="nulová",AV92,0)</f>
        <v>0</v>
      </c>
      <c r="CD92" s="103">
        <f>IF(AU92="základní",AG92,0)</f>
        <v>0</v>
      </c>
      <c r="CE92" s="103">
        <f>IF(AU92="snížená",AG92,0)</f>
        <v>0</v>
      </c>
      <c r="CF92" s="103">
        <f>IF(AU92="zákl. přenesená",AG92,0)</f>
        <v>0</v>
      </c>
      <c r="CG92" s="103">
        <f>IF(AU92="sníž. přenesená",AG92,0)</f>
        <v>0</v>
      </c>
      <c r="CH92" s="103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čast",1,IF(8894="investiční čast",2,3))</f>
        <v>1</v>
      </c>
      <c r="CK92" s="20" t="str">
        <f>IF(D92="Vyplň vlastní","","x")</f>
        <v/>
      </c>
    </row>
    <row r="93" spans="1:89" s="1" customFormat="1" ht="10.9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9"/>
    </row>
    <row r="94" spans="1:89" s="1" customFormat="1" ht="30" customHeight="1">
      <c r="B94" s="37"/>
      <c r="C94" s="110" t="s">
        <v>93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265">
        <f>ROUND(AG85+AG88,2)</f>
        <v>0</v>
      </c>
      <c r="AH94" s="265"/>
      <c r="AI94" s="265"/>
      <c r="AJ94" s="265"/>
      <c r="AK94" s="265"/>
      <c r="AL94" s="265"/>
      <c r="AM94" s="265"/>
      <c r="AN94" s="265">
        <f>AN85+AN88</f>
        <v>0</v>
      </c>
      <c r="AO94" s="265"/>
      <c r="AP94" s="265"/>
      <c r="AQ94" s="39"/>
    </row>
    <row r="95" spans="1:89" s="1" customFormat="1" ht="6.95" customHeight="1"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3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G88:AM88"/>
    <mergeCell ref="AN88:AP88"/>
    <mergeCell ref="AK37:AO37"/>
    <mergeCell ref="L33:O33"/>
    <mergeCell ref="W33:AE33"/>
    <mergeCell ref="AK33:AO33"/>
    <mergeCell ref="L34:O34"/>
    <mergeCell ref="W34:AE34"/>
    <mergeCell ref="AK34:AO34"/>
    <mergeCell ref="C83:G83"/>
    <mergeCell ref="I83:AF83"/>
    <mergeCell ref="AG83:AM83"/>
    <mergeCell ref="AN83:AP83"/>
    <mergeCell ref="AN86:AP86"/>
    <mergeCell ref="AG86:AM86"/>
    <mergeCell ref="D86:H86"/>
    <mergeCell ref="J86:AF86"/>
    <mergeCell ref="AG85:AM85"/>
    <mergeCell ref="AN85:AP85"/>
    <mergeCell ref="AN91:AP91"/>
    <mergeCell ref="D92:AB92"/>
    <mergeCell ref="AG92:AM92"/>
    <mergeCell ref="AN92:AP92"/>
    <mergeCell ref="D90:AB90"/>
    <mergeCell ref="AG90:AM90"/>
    <mergeCell ref="AN90:AP90"/>
    <mergeCell ref="AG94:AM94"/>
    <mergeCell ref="AN94:AP94"/>
    <mergeCell ref="AR2:BE2"/>
    <mergeCell ref="AG89:AM89"/>
    <mergeCell ref="AN89:AP89"/>
    <mergeCell ref="C74:AP74"/>
    <mergeCell ref="L76:AO76"/>
    <mergeCell ref="AM80:AP80"/>
    <mergeCell ref="AS80:AT82"/>
    <mergeCell ref="AM81:AP81"/>
    <mergeCell ref="L35:O35"/>
    <mergeCell ref="W35:AE35"/>
    <mergeCell ref="AK35:AO35"/>
    <mergeCell ref="X37:AB37"/>
    <mergeCell ref="D91:AB91"/>
    <mergeCell ref="AG91:AM91"/>
  </mergeCells>
  <dataValidations count="2">
    <dataValidation type="list" allowBlank="1" showInputMessage="1" showErrorMessage="1" error="Povoleny jsou hodnoty základní, snížená, zákl. přenesená, sníž. přenesená, nulová." sqref="AU89:AU93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89:AT93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6" location="'Lalak - Sanace opěrných s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40"/>
  <sheetViews>
    <sheetView showGridLines="0" tabSelected="1" workbookViewId="0">
      <pane ySplit="1" topLeftCell="A2" activePane="bottomLeft" state="frozen"/>
      <selection pane="bottomLeft" activeCell="AD349" sqref="AD3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2"/>
      <c r="B1" s="14"/>
      <c r="C1" s="14"/>
      <c r="D1" s="15" t="s">
        <v>1</v>
      </c>
      <c r="E1" s="14"/>
      <c r="F1" s="16" t="s">
        <v>94</v>
      </c>
      <c r="G1" s="16"/>
      <c r="H1" s="314" t="s">
        <v>95</v>
      </c>
      <c r="I1" s="314"/>
      <c r="J1" s="314"/>
      <c r="K1" s="314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12"/>
      <c r="V1" s="11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97" t="s">
        <v>7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S2" s="266" t="s">
        <v>8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T2" s="20" t="s">
        <v>80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50000000000003" customHeight="1">
      <c r="B4" s="24"/>
      <c r="C4" s="270" t="s">
        <v>100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5"/>
      <c r="T4" s="26" t="s">
        <v>13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s="1" customFormat="1" ht="32.85" customHeight="1">
      <c r="B6" s="37"/>
      <c r="C6" s="38"/>
      <c r="D6" s="31" t="s">
        <v>19</v>
      </c>
      <c r="E6" s="38"/>
      <c r="F6" s="303" t="s">
        <v>20</v>
      </c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8"/>
      <c r="R6" s="39"/>
    </row>
    <row r="7" spans="1:66" s="1" customFormat="1" ht="14.45" customHeight="1">
      <c r="B7" s="37"/>
      <c r="C7" s="38"/>
      <c r="D7" s="32" t="s">
        <v>21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22</v>
      </c>
      <c r="N7" s="38"/>
      <c r="O7" s="30" t="s">
        <v>5</v>
      </c>
      <c r="P7" s="38"/>
      <c r="Q7" s="38"/>
      <c r="R7" s="39"/>
    </row>
    <row r="8" spans="1:66" s="1" customFormat="1" ht="14.45" customHeight="1">
      <c r="B8" s="37"/>
      <c r="C8" s="38"/>
      <c r="D8" s="32" t="s">
        <v>23</v>
      </c>
      <c r="E8" s="38"/>
      <c r="F8" s="30" t="s">
        <v>24</v>
      </c>
      <c r="G8" s="38"/>
      <c r="H8" s="38"/>
      <c r="I8" s="38"/>
      <c r="J8" s="38"/>
      <c r="K8" s="38"/>
      <c r="L8" s="38"/>
      <c r="M8" s="32" t="s">
        <v>25</v>
      </c>
      <c r="N8" s="38"/>
      <c r="O8" s="354" t="str">
        <f>'Rekapitulace stavby'!AN8</f>
        <v>13.4.2017</v>
      </c>
      <c r="P8" s="343"/>
      <c r="Q8" s="38"/>
      <c r="R8" s="39"/>
    </row>
    <row r="9" spans="1:66" s="1" customFormat="1" ht="10.9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5" customHeight="1">
      <c r="B10" s="37"/>
      <c r="C10" s="38"/>
      <c r="D10" s="32" t="s">
        <v>27</v>
      </c>
      <c r="E10" s="38"/>
      <c r="F10" s="38"/>
      <c r="G10" s="38"/>
      <c r="H10" s="38"/>
      <c r="I10" s="38"/>
      <c r="J10" s="38"/>
      <c r="K10" s="38"/>
      <c r="L10" s="38"/>
      <c r="M10" s="32" t="s">
        <v>28</v>
      </c>
      <c r="N10" s="38"/>
      <c r="O10" s="301" t="s">
        <v>5</v>
      </c>
      <c r="P10" s="301"/>
      <c r="Q10" s="38"/>
      <c r="R10" s="39"/>
    </row>
    <row r="11" spans="1:66" s="1" customFormat="1" ht="18" customHeight="1">
      <c r="B11" s="37"/>
      <c r="C11" s="38"/>
      <c r="D11" s="38"/>
      <c r="E11" s="30" t="s">
        <v>29</v>
      </c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301" t="s">
        <v>5</v>
      </c>
      <c r="P11" s="301"/>
      <c r="Q11" s="38"/>
      <c r="R11" s="39"/>
    </row>
    <row r="12" spans="1:66" s="1" customFormat="1" ht="6.9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5" customHeight="1">
      <c r="B13" s="37"/>
      <c r="C13" s="38"/>
      <c r="D13" s="32" t="s">
        <v>31</v>
      </c>
      <c r="E13" s="38"/>
      <c r="F13" s="38"/>
      <c r="G13" s="38"/>
      <c r="H13" s="38"/>
      <c r="I13" s="38"/>
      <c r="J13" s="38"/>
      <c r="K13" s="38"/>
      <c r="L13" s="38"/>
      <c r="M13" s="32" t="s">
        <v>28</v>
      </c>
      <c r="N13" s="38"/>
      <c r="O13" s="355" t="str">
        <f>IF('Rekapitulace stavby'!AN13="","",'Rekapitulace stavby'!AN13)</f>
        <v>Vyplň údaj</v>
      </c>
      <c r="P13" s="301"/>
      <c r="Q13" s="38"/>
      <c r="R13" s="39"/>
    </row>
    <row r="14" spans="1:66" s="1" customFormat="1" ht="18" customHeight="1">
      <c r="B14" s="37"/>
      <c r="C14" s="38"/>
      <c r="D14" s="38"/>
      <c r="E14" s="355" t="str">
        <f>IF('Rekapitulace stavby'!E14="","",'Rekapitulace stavby'!E14)</f>
        <v>Vyplň údaj</v>
      </c>
      <c r="F14" s="356"/>
      <c r="G14" s="356"/>
      <c r="H14" s="356"/>
      <c r="I14" s="356"/>
      <c r="J14" s="356"/>
      <c r="K14" s="356"/>
      <c r="L14" s="356"/>
      <c r="M14" s="32" t="s">
        <v>30</v>
      </c>
      <c r="N14" s="38"/>
      <c r="O14" s="355" t="str">
        <f>IF('Rekapitulace stavby'!AN14="","",'Rekapitulace stavby'!AN14)</f>
        <v>Vyplň údaj</v>
      </c>
      <c r="P14" s="301"/>
      <c r="Q14" s="38"/>
      <c r="R14" s="39"/>
    </row>
    <row r="15" spans="1:66" s="1" customFormat="1" ht="6.95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5" customHeight="1">
      <c r="B16" s="37"/>
      <c r="C16" s="38"/>
      <c r="D16" s="32" t="s">
        <v>33</v>
      </c>
      <c r="E16" s="38"/>
      <c r="F16" s="38"/>
      <c r="G16" s="38"/>
      <c r="H16" s="38"/>
      <c r="I16" s="38"/>
      <c r="J16" s="38"/>
      <c r="K16" s="38"/>
      <c r="L16" s="38"/>
      <c r="M16" s="32" t="s">
        <v>28</v>
      </c>
      <c r="N16" s="38"/>
      <c r="O16" s="301" t="s">
        <v>5</v>
      </c>
      <c r="P16" s="301"/>
      <c r="Q16" s="38"/>
      <c r="R16" s="39"/>
    </row>
    <row r="17" spans="2:18" s="1" customFormat="1" ht="18" customHeight="1">
      <c r="B17" s="37"/>
      <c r="C17" s="38"/>
      <c r="D17" s="38"/>
      <c r="E17" s="30" t="s">
        <v>34</v>
      </c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301" t="s">
        <v>5</v>
      </c>
      <c r="P17" s="301"/>
      <c r="Q17" s="38"/>
      <c r="R17" s="39"/>
    </row>
    <row r="18" spans="2:18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5" customHeight="1">
      <c r="B19" s="37"/>
      <c r="C19" s="38"/>
      <c r="D19" s="32" t="s">
        <v>36</v>
      </c>
      <c r="E19" s="38"/>
      <c r="F19" s="38"/>
      <c r="G19" s="38"/>
      <c r="H19" s="38"/>
      <c r="I19" s="38"/>
      <c r="J19" s="38"/>
      <c r="K19" s="38"/>
      <c r="L19" s="38"/>
      <c r="M19" s="32" t="s">
        <v>28</v>
      </c>
      <c r="N19" s="38"/>
      <c r="O19" s="301" t="s">
        <v>5</v>
      </c>
      <c r="P19" s="301"/>
      <c r="Q19" s="38"/>
      <c r="R19" s="39"/>
    </row>
    <row r="20" spans="2:18" s="1" customFormat="1" ht="18" customHeight="1">
      <c r="B20" s="37"/>
      <c r="C20" s="38"/>
      <c r="D20" s="38"/>
      <c r="E20" s="30" t="s">
        <v>37</v>
      </c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301" t="s">
        <v>5</v>
      </c>
      <c r="P20" s="301"/>
      <c r="Q20" s="38"/>
      <c r="R20" s="39"/>
    </row>
    <row r="21" spans="2:18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5" customHeight="1">
      <c r="B22" s="37"/>
      <c r="C22" s="38"/>
      <c r="D22" s="32" t="s">
        <v>38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22.5" customHeight="1">
      <c r="B23" s="37"/>
      <c r="C23" s="38"/>
      <c r="D23" s="38"/>
      <c r="E23" s="306" t="s">
        <v>5</v>
      </c>
      <c r="F23" s="306"/>
      <c r="G23" s="306"/>
      <c r="H23" s="306"/>
      <c r="I23" s="306"/>
      <c r="J23" s="306"/>
      <c r="K23" s="306"/>
      <c r="L23" s="306"/>
      <c r="M23" s="38"/>
      <c r="N23" s="38"/>
      <c r="O23" s="38"/>
      <c r="P23" s="38"/>
      <c r="Q23" s="38"/>
      <c r="R23" s="39"/>
    </row>
    <row r="24" spans="2:18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5" customHeight="1">
      <c r="B26" s="37"/>
      <c r="C26" s="38"/>
      <c r="D26" s="113" t="s">
        <v>101</v>
      </c>
      <c r="E26" s="38"/>
      <c r="F26" s="38"/>
      <c r="G26" s="38"/>
      <c r="H26" s="38"/>
      <c r="I26" s="38"/>
      <c r="J26" s="38"/>
      <c r="K26" s="38"/>
      <c r="L26" s="38"/>
      <c r="M26" s="307">
        <f>N83</f>
        <v>0</v>
      </c>
      <c r="N26" s="307"/>
      <c r="O26" s="307"/>
      <c r="P26" s="307"/>
      <c r="Q26" s="38"/>
      <c r="R26" s="39"/>
    </row>
    <row r="27" spans="2:18" s="1" customFormat="1" ht="14.45" customHeight="1">
      <c r="B27" s="37"/>
      <c r="C27" s="38"/>
      <c r="D27" s="36" t="s">
        <v>88</v>
      </c>
      <c r="E27" s="38"/>
      <c r="F27" s="38"/>
      <c r="G27" s="38"/>
      <c r="H27" s="38"/>
      <c r="I27" s="38"/>
      <c r="J27" s="38"/>
      <c r="K27" s="38"/>
      <c r="L27" s="38"/>
      <c r="M27" s="307">
        <f>N106</f>
        <v>0</v>
      </c>
      <c r="N27" s="307"/>
      <c r="O27" s="307"/>
      <c r="P27" s="307"/>
      <c r="Q27" s="38"/>
      <c r="R27" s="39"/>
    </row>
    <row r="28" spans="2:18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4" t="s">
        <v>41</v>
      </c>
      <c r="E29" s="38"/>
      <c r="F29" s="38"/>
      <c r="G29" s="38"/>
      <c r="H29" s="38"/>
      <c r="I29" s="38"/>
      <c r="J29" s="38"/>
      <c r="K29" s="38"/>
      <c r="L29" s="38"/>
      <c r="M29" s="353">
        <f>ROUND(M26+M27,2)</f>
        <v>0</v>
      </c>
      <c r="N29" s="342"/>
      <c r="O29" s="342"/>
      <c r="P29" s="342"/>
      <c r="Q29" s="38"/>
      <c r="R29" s="39"/>
    </row>
    <row r="30" spans="2:18" s="1" customFormat="1" ht="6.95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5" customHeight="1">
      <c r="B31" s="37"/>
      <c r="C31" s="38"/>
      <c r="D31" s="44" t="s">
        <v>42</v>
      </c>
      <c r="E31" s="44" t="s">
        <v>43</v>
      </c>
      <c r="F31" s="45">
        <v>0.21</v>
      </c>
      <c r="G31" s="115" t="s">
        <v>44</v>
      </c>
      <c r="H31" s="350">
        <f>(SUM(BE106:BE113)+SUM(BE130:BE438))</f>
        <v>0</v>
      </c>
      <c r="I31" s="342"/>
      <c r="J31" s="342"/>
      <c r="K31" s="38"/>
      <c r="L31" s="38"/>
      <c r="M31" s="350">
        <f>ROUND((SUM(BE106:BE113)+SUM(BE130:BE438)), 2)*F31</f>
        <v>0</v>
      </c>
      <c r="N31" s="342"/>
      <c r="O31" s="342"/>
      <c r="P31" s="342"/>
      <c r="Q31" s="38"/>
      <c r="R31" s="39"/>
    </row>
    <row r="32" spans="2:18" s="1" customFormat="1" ht="14.45" customHeight="1">
      <c r="B32" s="37"/>
      <c r="C32" s="38"/>
      <c r="D32" s="38"/>
      <c r="E32" s="44" t="s">
        <v>45</v>
      </c>
      <c r="F32" s="45">
        <v>0.15</v>
      </c>
      <c r="G32" s="115" t="s">
        <v>44</v>
      </c>
      <c r="H32" s="350">
        <f>(SUM(BF106:BF113)+SUM(BF130:BF438))</f>
        <v>0</v>
      </c>
      <c r="I32" s="342"/>
      <c r="J32" s="342"/>
      <c r="K32" s="38"/>
      <c r="L32" s="38"/>
      <c r="M32" s="350">
        <f>ROUND((SUM(BF106:BF113)+SUM(BF130:BF438)), 2)*F32</f>
        <v>0</v>
      </c>
      <c r="N32" s="342"/>
      <c r="O32" s="342"/>
      <c r="P32" s="342"/>
      <c r="Q32" s="38"/>
      <c r="R32" s="39"/>
    </row>
    <row r="33" spans="2:18" s="1" customFormat="1" ht="14.45" hidden="1" customHeight="1">
      <c r="B33" s="37"/>
      <c r="C33" s="38"/>
      <c r="D33" s="38"/>
      <c r="E33" s="44" t="s">
        <v>46</v>
      </c>
      <c r="F33" s="45">
        <v>0.21</v>
      </c>
      <c r="G33" s="115" t="s">
        <v>44</v>
      </c>
      <c r="H33" s="350">
        <f>(SUM(BG106:BG113)+SUM(BG130:BG438))</f>
        <v>0</v>
      </c>
      <c r="I33" s="342"/>
      <c r="J33" s="342"/>
      <c r="K33" s="38"/>
      <c r="L33" s="38"/>
      <c r="M33" s="350">
        <v>0</v>
      </c>
      <c r="N33" s="342"/>
      <c r="O33" s="342"/>
      <c r="P33" s="342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47</v>
      </c>
      <c r="F34" s="45">
        <v>0.15</v>
      </c>
      <c r="G34" s="115" t="s">
        <v>44</v>
      </c>
      <c r="H34" s="350">
        <f>(SUM(BH106:BH113)+SUM(BH130:BH438))</f>
        <v>0</v>
      </c>
      <c r="I34" s="342"/>
      <c r="J34" s="342"/>
      <c r="K34" s="38"/>
      <c r="L34" s="38"/>
      <c r="M34" s="350">
        <v>0</v>
      </c>
      <c r="N34" s="342"/>
      <c r="O34" s="342"/>
      <c r="P34" s="342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48</v>
      </c>
      <c r="F35" s="45">
        <v>0</v>
      </c>
      <c r="G35" s="115" t="s">
        <v>44</v>
      </c>
      <c r="H35" s="350">
        <f>(SUM(BI106:BI113)+SUM(BI130:BI438))</f>
        <v>0</v>
      </c>
      <c r="I35" s="342"/>
      <c r="J35" s="342"/>
      <c r="K35" s="38"/>
      <c r="L35" s="38"/>
      <c r="M35" s="350">
        <v>0</v>
      </c>
      <c r="N35" s="342"/>
      <c r="O35" s="342"/>
      <c r="P35" s="342"/>
      <c r="Q35" s="38"/>
      <c r="R35" s="39"/>
    </row>
    <row r="36" spans="2:18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1"/>
      <c r="D37" s="116" t="s">
        <v>49</v>
      </c>
      <c r="E37" s="77"/>
      <c r="F37" s="77"/>
      <c r="G37" s="117" t="s">
        <v>50</v>
      </c>
      <c r="H37" s="118" t="s">
        <v>51</v>
      </c>
      <c r="I37" s="77"/>
      <c r="J37" s="77"/>
      <c r="K37" s="77"/>
      <c r="L37" s="351">
        <f>SUM(M29:M35)</f>
        <v>0</v>
      </c>
      <c r="M37" s="351"/>
      <c r="N37" s="351"/>
      <c r="O37" s="351"/>
      <c r="P37" s="352"/>
      <c r="Q37" s="111"/>
      <c r="R37" s="39"/>
    </row>
    <row r="38" spans="2:18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5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 s="1" customFormat="1" ht="15">
      <c r="B46" s="37"/>
      <c r="C46" s="38"/>
      <c r="D46" s="52" t="s">
        <v>52</v>
      </c>
      <c r="E46" s="53"/>
      <c r="F46" s="53"/>
      <c r="G46" s="53"/>
      <c r="H46" s="54"/>
      <c r="I46" s="38"/>
      <c r="J46" s="52" t="s">
        <v>53</v>
      </c>
      <c r="K46" s="53"/>
      <c r="L46" s="53"/>
      <c r="M46" s="53"/>
      <c r="N46" s="53"/>
      <c r="O46" s="53"/>
      <c r="P46" s="54"/>
      <c r="Q46" s="38"/>
      <c r="R46" s="39"/>
    </row>
    <row r="47" spans="2:18">
      <c r="B47" s="24"/>
      <c r="C47" s="28"/>
      <c r="D47" s="55"/>
      <c r="E47" s="28"/>
      <c r="F47" s="28"/>
      <c r="G47" s="28"/>
      <c r="H47" s="56"/>
      <c r="I47" s="28"/>
      <c r="J47" s="55"/>
      <c r="K47" s="28"/>
      <c r="L47" s="28"/>
      <c r="M47" s="28"/>
      <c r="N47" s="28"/>
      <c r="O47" s="28"/>
      <c r="P47" s="56"/>
      <c r="Q47" s="28"/>
      <c r="R47" s="25"/>
    </row>
    <row r="48" spans="2:18">
      <c r="B48" s="24"/>
      <c r="C48" s="28"/>
      <c r="D48" s="55"/>
      <c r="E48" s="28"/>
      <c r="F48" s="28"/>
      <c r="G48" s="28"/>
      <c r="H48" s="56"/>
      <c r="I48" s="28"/>
      <c r="J48" s="55"/>
      <c r="K48" s="28"/>
      <c r="L48" s="28"/>
      <c r="M48" s="28"/>
      <c r="N48" s="28"/>
      <c r="O48" s="28"/>
      <c r="P48" s="56"/>
      <c r="Q48" s="28"/>
      <c r="R48" s="25"/>
    </row>
    <row r="49" spans="2:18">
      <c r="B49" s="24"/>
      <c r="C49" s="28"/>
      <c r="D49" s="55"/>
      <c r="E49" s="28"/>
      <c r="F49" s="28"/>
      <c r="G49" s="28"/>
      <c r="H49" s="56"/>
      <c r="I49" s="28"/>
      <c r="J49" s="55"/>
      <c r="K49" s="28"/>
      <c r="L49" s="28"/>
      <c r="M49" s="28"/>
      <c r="N49" s="28"/>
      <c r="O49" s="28"/>
      <c r="P49" s="56"/>
      <c r="Q49" s="28"/>
      <c r="R49" s="25"/>
    </row>
    <row r="50" spans="2:18">
      <c r="B50" s="24"/>
      <c r="C50" s="28"/>
      <c r="D50" s="55"/>
      <c r="E50" s="28"/>
      <c r="F50" s="28"/>
      <c r="G50" s="28"/>
      <c r="H50" s="56"/>
      <c r="I50" s="28"/>
      <c r="J50" s="55"/>
      <c r="K50" s="28"/>
      <c r="L50" s="28"/>
      <c r="M50" s="28"/>
      <c r="N50" s="28"/>
      <c r="O50" s="28"/>
      <c r="P50" s="56"/>
      <c r="Q50" s="28"/>
      <c r="R50" s="25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 s="1" customFormat="1" ht="15">
      <c r="B55" s="37"/>
      <c r="C55" s="38"/>
      <c r="D55" s="57" t="s">
        <v>54</v>
      </c>
      <c r="E55" s="58"/>
      <c r="F55" s="58"/>
      <c r="G55" s="59" t="s">
        <v>55</v>
      </c>
      <c r="H55" s="60"/>
      <c r="I55" s="38"/>
      <c r="J55" s="57" t="s">
        <v>54</v>
      </c>
      <c r="K55" s="58"/>
      <c r="L55" s="58"/>
      <c r="M55" s="58"/>
      <c r="N55" s="59" t="s">
        <v>55</v>
      </c>
      <c r="O55" s="58"/>
      <c r="P55" s="60"/>
      <c r="Q55" s="38"/>
      <c r="R55" s="39"/>
    </row>
    <row r="56" spans="2:18">
      <c r="B56" s="2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5"/>
    </row>
    <row r="57" spans="2:18" s="1" customFormat="1" ht="15">
      <c r="B57" s="37"/>
      <c r="C57" s="38"/>
      <c r="D57" s="52" t="s">
        <v>56</v>
      </c>
      <c r="E57" s="53"/>
      <c r="F57" s="53"/>
      <c r="G57" s="53"/>
      <c r="H57" s="54"/>
      <c r="I57" s="38"/>
      <c r="J57" s="52" t="s">
        <v>57</v>
      </c>
      <c r="K57" s="53"/>
      <c r="L57" s="53"/>
      <c r="M57" s="53"/>
      <c r="N57" s="53"/>
      <c r="O57" s="53"/>
      <c r="P57" s="54"/>
      <c r="Q57" s="38"/>
      <c r="R57" s="39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>
      <c r="B59" s="24"/>
      <c r="C59" s="28"/>
      <c r="D59" s="55"/>
      <c r="E59" s="28"/>
      <c r="F59" s="28"/>
      <c r="G59" s="28"/>
      <c r="H59" s="56"/>
      <c r="I59" s="28"/>
      <c r="J59" s="55"/>
      <c r="K59" s="28"/>
      <c r="L59" s="28"/>
      <c r="M59" s="28"/>
      <c r="N59" s="28"/>
      <c r="O59" s="28"/>
      <c r="P59" s="56"/>
      <c r="Q59" s="28"/>
      <c r="R59" s="25"/>
    </row>
    <row r="60" spans="2:18">
      <c r="B60" s="24"/>
      <c r="C60" s="28"/>
      <c r="D60" s="55"/>
      <c r="E60" s="28"/>
      <c r="F60" s="28"/>
      <c r="G60" s="28"/>
      <c r="H60" s="56"/>
      <c r="I60" s="28"/>
      <c r="J60" s="55"/>
      <c r="K60" s="28"/>
      <c r="L60" s="28"/>
      <c r="M60" s="28"/>
      <c r="N60" s="28"/>
      <c r="O60" s="28"/>
      <c r="P60" s="56"/>
      <c r="Q60" s="28"/>
      <c r="R60" s="25"/>
    </row>
    <row r="61" spans="2:18">
      <c r="B61" s="24"/>
      <c r="C61" s="28"/>
      <c r="D61" s="55"/>
      <c r="E61" s="28"/>
      <c r="F61" s="28"/>
      <c r="G61" s="28"/>
      <c r="H61" s="56"/>
      <c r="I61" s="28"/>
      <c r="J61" s="55"/>
      <c r="K61" s="28"/>
      <c r="L61" s="28"/>
      <c r="M61" s="28"/>
      <c r="N61" s="28"/>
      <c r="O61" s="28"/>
      <c r="P61" s="56"/>
      <c r="Q61" s="28"/>
      <c r="R61" s="25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18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18" s="1" customFormat="1" ht="15">
      <c r="B66" s="37"/>
      <c r="C66" s="38"/>
      <c r="D66" s="57" t="s">
        <v>54</v>
      </c>
      <c r="E66" s="58"/>
      <c r="F66" s="58"/>
      <c r="G66" s="59" t="s">
        <v>55</v>
      </c>
      <c r="H66" s="60"/>
      <c r="I66" s="38"/>
      <c r="J66" s="57" t="s">
        <v>54</v>
      </c>
      <c r="K66" s="58"/>
      <c r="L66" s="58"/>
      <c r="M66" s="58"/>
      <c r="N66" s="59" t="s">
        <v>55</v>
      </c>
      <c r="O66" s="58"/>
      <c r="P66" s="60"/>
      <c r="Q66" s="38"/>
      <c r="R66" s="39"/>
    </row>
    <row r="67" spans="2:18" s="1" customFormat="1" ht="14.45" customHeight="1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71" spans="2:18" s="1" customFormat="1" ht="6.95" customHeight="1"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spans="2:18" s="1" customFormat="1" ht="36.950000000000003" customHeight="1">
      <c r="B72" s="37"/>
      <c r="C72" s="270" t="s">
        <v>102</v>
      </c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39"/>
    </row>
    <row r="73" spans="2:18" s="1" customFormat="1" ht="6.95" customHeight="1"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9"/>
    </row>
    <row r="74" spans="2:18" s="1" customFormat="1" ht="36.950000000000003" customHeight="1">
      <c r="B74" s="37"/>
      <c r="C74" s="71" t="s">
        <v>19</v>
      </c>
      <c r="D74" s="38"/>
      <c r="E74" s="38"/>
      <c r="F74" s="272" t="str">
        <f>F6</f>
        <v>Sanace opěrných stěn, oplocení a venkovních ploch areálu FZÚ</v>
      </c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8"/>
      <c r="R74" s="39"/>
    </row>
    <row r="75" spans="2:18" s="1" customFormat="1" ht="6.95" customHeight="1"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</row>
    <row r="76" spans="2:18" s="1" customFormat="1" ht="18" customHeight="1">
      <c r="B76" s="37"/>
      <c r="C76" s="32" t="s">
        <v>23</v>
      </c>
      <c r="D76" s="38"/>
      <c r="E76" s="38"/>
      <c r="F76" s="30" t="str">
        <f>F8</f>
        <v>Praha 6, Cukrovarnická 10</v>
      </c>
      <c r="G76" s="38"/>
      <c r="H76" s="38"/>
      <c r="I76" s="38"/>
      <c r="J76" s="38"/>
      <c r="K76" s="32" t="s">
        <v>25</v>
      </c>
      <c r="L76" s="38"/>
      <c r="M76" s="343" t="str">
        <f>IF(O8="","",O8)</f>
        <v>13.4.2017</v>
      </c>
      <c r="N76" s="343"/>
      <c r="O76" s="343"/>
      <c r="P76" s="343"/>
      <c r="Q76" s="38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15">
      <c r="B78" s="37"/>
      <c r="C78" s="32" t="s">
        <v>27</v>
      </c>
      <c r="D78" s="38"/>
      <c r="E78" s="38"/>
      <c r="F78" s="30" t="str">
        <f>E11</f>
        <v>FZÚ AKADEMIE VĚD ČR</v>
      </c>
      <c r="G78" s="38"/>
      <c r="H78" s="38"/>
      <c r="I78" s="38"/>
      <c r="J78" s="38"/>
      <c r="K78" s="32" t="s">
        <v>33</v>
      </c>
      <c r="L78" s="38"/>
      <c r="M78" s="301" t="str">
        <f>E17</f>
        <v>ing. akad. arch. Ivan Lalák</v>
      </c>
      <c r="N78" s="301"/>
      <c r="O78" s="301"/>
      <c r="P78" s="301"/>
      <c r="Q78" s="301"/>
      <c r="R78" s="39"/>
    </row>
    <row r="79" spans="2:18" s="1" customFormat="1" ht="14.45" customHeight="1">
      <c r="B79" s="37"/>
      <c r="C79" s="32" t="s">
        <v>31</v>
      </c>
      <c r="D79" s="38"/>
      <c r="E79" s="38"/>
      <c r="F79" s="30" t="str">
        <f>IF(E14="","",E14)</f>
        <v>Vyplň údaj</v>
      </c>
      <c r="G79" s="38"/>
      <c r="H79" s="38"/>
      <c r="I79" s="38"/>
      <c r="J79" s="38"/>
      <c r="K79" s="32" t="s">
        <v>36</v>
      </c>
      <c r="L79" s="38"/>
      <c r="M79" s="301" t="str">
        <f>E20</f>
        <v>Lenka Jandová</v>
      </c>
      <c r="N79" s="301"/>
      <c r="O79" s="301"/>
      <c r="P79" s="301"/>
      <c r="Q79" s="301"/>
      <c r="R79" s="39"/>
    </row>
    <row r="80" spans="2:18" s="1" customFormat="1" ht="10.3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29.25" customHeight="1">
      <c r="B81" s="37"/>
      <c r="C81" s="348" t="s">
        <v>103</v>
      </c>
      <c r="D81" s="349"/>
      <c r="E81" s="349"/>
      <c r="F81" s="349"/>
      <c r="G81" s="349"/>
      <c r="H81" s="111"/>
      <c r="I81" s="111"/>
      <c r="J81" s="111"/>
      <c r="K81" s="111"/>
      <c r="L81" s="111"/>
      <c r="M81" s="111"/>
      <c r="N81" s="348" t="s">
        <v>104</v>
      </c>
      <c r="O81" s="349"/>
      <c r="P81" s="349"/>
      <c r="Q81" s="349"/>
      <c r="R81" s="39"/>
    </row>
    <row r="82" spans="2:47" s="1" customFormat="1" ht="10.3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29.25" customHeight="1">
      <c r="B83" s="37"/>
      <c r="C83" s="119" t="s">
        <v>105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294">
        <f>N130</f>
        <v>0</v>
      </c>
      <c r="O83" s="345"/>
      <c r="P83" s="345"/>
      <c r="Q83" s="345"/>
      <c r="R83" s="39"/>
      <c r="AU83" s="20" t="s">
        <v>106</v>
      </c>
    </row>
    <row r="84" spans="2:47" s="6" customFormat="1" ht="24.95" customHeight="1">
      <c r="B84" s="120"/>
      <c r="C84" s="121"/>
      <c r="D84" s="122" t="s">
        <v>107</v>
      </c>
      <c r="E84" s="121"/>
      <c r="F84" s="121"/>
      <c r="G84" s="121"/>
      <c r="H84" s="121"/>
      <c r="I84" s="121"/>
      <c r="J84" s="121"/>
      <c r="K84" s="121"/>
      <c r="L84" s="121"/>
      <c r="M84" s="121"/>
      <c r="N84" s="321">
        <f>N131</f>
        <v>0</v>
      </c>
      <c r="O84" s="347"/>
      <c r="P84" s="347"/>
      <c r="Q84" s="347"/>
      <c r="R84" s="123"/>
    </row>
    <row r="85" spans="2:47" s="7" customFormat="1" ht="19.899999999999999" customHeight="1">
      <c r="B85" s="124"/>
      <c r="C85" s="125"/>
      <c r="D85" s="99" t="s">
        <v>108</v>
      </c>
      <c r="E85" s="125"/>
      <c r="F85" s="125"/>
      <c r="G85" s="125"/>
      <c r="H85" s="125"/>
      <c r="I85" s="125"/>
      <c r="J85" s="125"/>
      <c r="K85" s="125"/>
      <c r="L85" s="125"/>
      <c r="M85" s="125"/>
      <c r="N85" s="269">
        <f>N132</f>
        <v>0</v>
      </c>
      <c r="O85" s="344"/>
      <c r="P85" s="344"/>
      <c r="Q85" s="344"/>
      <c r="R85" s="126"/>
    </row>
    <row r="86" spans="2:47" s="7" customFormat="1" ht="19.899999999999999" customHeight="1">
      <c r="B86" s="124"/>
      <c r="C86" s="125"/>
      <c r="D86" s="99" t="s">
        <v>109</v>
      </c>
      <c r="E86" s="125"/>
      <c r="F86" s="125"/>
      <c r="G86" s="125"/>
      <c r="H86" s="125"/>
      <c r="I86" s="125"/>
      <c r="J86" s="125"/>
      <c r="K86" s="125"/>
      <c r="L86" s="125"/>
      <c r="M86" s="125"/>
      <c r="N86" s="269">
        <f>N187</f>
        <v>0</v>
      </c>
      <c r="O86" s="344"/>
      <c r="P86" s="344"/>
      <c r="Q86" s="344"/>
      <c r="R86" s="126"/>
    </row>
    <row r="87" spans="2:47" s="7" customFormat="1" ht="19.899999999999999" customHeight="1">
      <c r="B87" s="124"/>
      <c r="C87" s="125"/>
      <c r="D87" s="99" t="s">
        <v>110</v>
      </c>
      <c r="E87" s="125"/>
      <c r="F87" s="125"/>
      <c r="G87" s="125"/>
      <c r="H87" s="125"/>
      <c r="I87" s="125"/>
      <c r="J87" s="125"/>
      <c r="K87" s="125"/>
      <c r="L87" s="125"/>
      <c r="M87" s="125"/>
      <c r="N87" s="269">
        <f>N211</f>
        <v>0</v>
      </c>
      <c r="O87" s="344"/>
      <c r="P87" s="344"/>
      <c r="Q87" s="344"/>
      <c r="R87" s="126"/>
    </row>
    <row r="88" spans="2:47" s="7" customFormat="1" ht="19.899999999999999" customHeight="1">
      <c r="B88" s="124"/>
      <c r="C88" s="125"/>
      <c r="D88" s="99" t="s">
        <v>111</v>
      </c>
      <c r="E88" s="125"/>
      <c r="F88" s="125"/>
      <c r="G88" s="125"/>
      <c r="H88" s="125"/>
      <c r="I88" s="125"/>
      <c r="J88" s="125"/>
      <c r="K88" s="125"/>
      <c r="L88" s="125"/>
      <c r="M88" s="125"/>
      <c r="N88" s="269">
        <f>N243</f>
        <v>0</v>
      </c>
      <c r="O88" s="344"/>
      <c r="P88" s="344"/>
      <c r="Q88" s="344"/>
      <c r="R88" s="126"/>
    </row>
    <row r="89" spans="2:47" s="7" customFormat="1" ht="19.899999999999999" customHeight="1">
      <c r="B89" s="124"/>
      <c r="C89" s="125"/>
      <c r="D89" s="99" t="s">
        <v>112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69">
        <f>N247</f>
        <v>0</v>
      </c>
      <c r="O89" s="344"/>
      <c r="P89" s="344"/>
      <c r="Q89" s="344"/>
      <c r="R89" s="126"/>
    </row>
    <row r="90" spans="2:47" s="7" customFormat="1" ht="19.899999999999999" customHeight="1">
      <c r="B90" s="124"/>
      <c r="C90" s="125"/>
      <c r="D90" s="99" t="s">
        <v>113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69">
        <f>N251</f>
        <v>0</v>
      </c>
      <c r="O90" s="344"/>
      <c r="P90" s="344"/>
      <c r="Q90" s="344"/>
      <c r="R90" s="126"/>
    </row>
    <row r="91" spans="2:47" s="7" customFormat="1" ht="19.899999999999999" customHeight="1">
      <c r="B91" s="124"/>
      <c r="C91" s="125"/>
      <c r="D91" s="99" t="s">
        <v>114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69">
        <f>N284</f>
        <v>0</v>
      </c>
      <c r="O91" s="344"/>
      <c r="P91" s="344"/>
      <c r="Q91" s="344"/>
      <c r="R91" s="126"/>
    </row>
    <row r="92" spans="2:47" s="7" customFormat="1" ht="19.899999999999999" customHeight="1">
      <c r="B92" s="124"/>
      <c r="C92" s="125"/>
      <c r="D92" s="99" t="s">
        <v>115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69">
        <f>N346</f>
        <v>0</v>
      </c>
      <c r="O92" s="344"/>
      <c r="P92" s="344"/>
      <c r="Q92" s="344"/>
      <c r="R92" s="126"/>
    </row>
    <row r="93" spans="2:47" s="7" customFormat="1" ht="19.899999999999999" customHeight="1">
      <c r="B93" s="124"/>
      <c r="C93" s="125"/>
      <c r="D93" s="99" t="s">
        <v>116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69">
        <f>N349</f>
        <v>0</v>
      </c>
      <c r="O93" s="344"/>
      <c r="P93" s="344"/>
      <c r="Q93" s="344"/>
      <c r="R93" s="126"/>
    </row>
    <row r="94" spans="2:47" s="7" customFormat="1" ht="19.899999999999999" customHeight="1">
      <c r="B94" s="124"/>
      <c r="C94" s="125"/>
      <c r="D94" s="99" t="s">
        <v>117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69">
        <f>N353</f>
        <v>0</v>
      </c>
      <c r="O94" s="344"/>
      <c r="P94" s="344"/>
      <c r="Q94" s="344"/>
      <c r="R94" s="126"/>
    </row>
    <row r="95" spans="2:47" s="6" customFormat="1" ht="24.95" customHeight="1">
      <c r="B95" s="120"/>
      <c r="C95" s="121"/>
      <c r="D95" s="122" t="s">
        <v>118</v>
      </c>
      <c r="E95" s="121"/>
      <c r="F95" s="121"/>
      <c r="G95" s="121"/>
      <c r="H95" s="121"/>
      <c r="I95" s="121"/>
      <c r="J95" s="121"/>
      <c r="K95" s="121"/>
      <c r="L95" s="121"/>
      <c r="M95" s="121"/>
      <c r="N95" s="321">
        <f>N355</f>
        <v>0</v>
      </c>
      <c r="O95" s="347"/>
      <c r="P95" s="347"/>
      <c r="Q95" s="347"/>
      <c r="R95" s="123"/>
    </row>
    <row r="96" spans="2:47" s="7" customFormat="1" ht="19.899999999999999" customHeight="1">
      <c r="B96" s="124"/>
      <c r="C96" s="125"/>
      <c r="D96" s="99" t="s">
        <v>119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69">
        <f>N356</f>
        <v>0</v>
      </c>
      <c r="O96" s="344"/>
      <c r="P96" s="344"/>
      <c r="Q96" s="344"/>
      <c r="R96" s="126"/>
    </row>
    <row r="97" spans="2:65" s="7" customFormat="1" ht="19.899999999999999" customHeight="1">
      <c r="B97" s="124"/>
      <c r="C97" s="125"/>
      <c r="D97" s="99" t="s">
        <v>120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69">
        <f>N377</f>
        <v>0</v>
      </c>
      <c r="O97" s="344"/>
      <c r="P97" s="344"/>
      <c r="Q97" s="344"/>
      <c r="R97" s="126"/>
    </row>
    <row r="98" spans="2:65" s="7" customFormat="1" ht="19.899999999999999" customHeight="1">
      <c r="B98" s="124"/>
      <c r="C98" s="125"/>
      <c r="D98" s="99" t="s">
        <v>121</v>
      </c>
      <c r="E98" s="125"/>
      <c r="F98" s="125"/>
      <c r="G98" s="125"/>
      <c r="H98" s="125"/>
      <c r="I98" s="125"/>
      <c r="J98" s="125"/>
      <c r="K98" s="125"/>
      <c r="L98" s="125"/>
      <c r="M98" s="125"/>
      <c r="N98" s="269">
        <f>N382</f>
        <v>0</v>
      </c>
      <c r="O98" s="344"/>
      <c r="P98" s="344"/>
      <c r="Q98" s="344"/>
      <c r="R98" s="126"/>
    </row>
    <row r="99" spans="2:65" s="7" customFormat="1" ht="19.899999999999999" customHeight="1">
      <c r="B99" s="124"/>
      <c r="C99" s="125"/>
      <c r="D99" s="99" t="s">
        <v>122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69">
        <f>N384</f>
        <v>0</v>
      </c>
      <c r="O99" s="344"/>
      <c r="P99" s="344"/>
      <c r="Q99" s="344"/>
      <c r="R99" s="126"/>
    </row>
    <row r="100" spans="2:65" s="7" customFormat="1" ht="19.899999999999999" customHeight="1">
      <c r="B100" s="124"/>
      <c r="C100" s="125"/>
      <c r="D100" s="99" t="s">
        <v>123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269">
        <f>N406</f>
        <v>0</v>
      </c>
      <c r="O100" s="344"/>
      <c r="P100" s="344"/>
      <c r="Q100" s="344"/>
      <c r="R100" s="126"/>
    </row>
    <row r="101" spans="2:65" s="6" customFormat="1" ht="24.95" customHeight="1">
      <c r="B101" s="120"/>
      <c r="C101" s="121"/>
      <c r="D101" s="122" t="s">
        <v>124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321">
        <f>N431</f>
        <v>0</v>
      </c>
      <c r="O101" s="347"/>
      <c r="P101" s="347"/>
      <c r="Q101" s="347"/>
      <c r="R101" s="123"/>
    </row>
    <row r="102" spans="2:65" s="7" customFormat="1" ht="19.899999999999999" customHeight="1">
      <c r="B102" s="124"/>
      <c r="C102" s="125"/>
      <c r="D102" s="99" t="s">
        <v>125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269">
        <f>N432</f>
        <v>0</v>
      </c>
      <c r="O102" s="344"/>
      <c r="P102" s="344"/>
      <c r="Q102" s="344"/>
      <c r="R102" s="126"/>
    </row>
    <row r="103" spans="2:65" s="7" customFormat="1" ht="19.899999999999999" customHeight="1">
      <c r="B103" s="124"/>
      <c r="C103" s="125"/>
      <c r="D103" s="99" t="s">
        <v>126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269">
        <f>N434</f>
        <v>0</v>
      </c>
      <c r="O103" s="344"/>
      <c r="P103" s="344"/>
      <c r="Q103" s="344"/>
      <c r="R103" s="126"/>
    </row>
    <row r="104" spans="2:65" s="7" customFormat="1" ht="19.899999999999999" customHeight="1">
      <c r="B104" s="124"/>
      <c r="C104" s="125"/>
      <c r="D104" s="99" t="s">
        <v>127</v>
      </c>
      <c r="E104" s="125"/>
      <c r="F104" s="125"/>
      <c r="G104" s="125"/>
      <c r="H104" s="125"/>
      <c r="I104" s="125"/>
      <c r="J104" s="125"/>
      <c r="K104" s="125"/>
      <c r="L104" s="125"/>
      <c r="M104" s="125"/>
      <c r="N104" s="269">
        <f>N436</f>
        <v>0</v>
      </c>
      <c r="O104" s="344"/>
      <c r="P104" s="344"/>
      <c r="Q104" s="344"/>
      <c r="R104" s="126"/>
    </row>
    <row r="105" spans="2:65" s="1" customFormat="1" ht="21.75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9"/>
    </row>
    <row r="106" spans="2:65" s="1" customFormat="1" ht="29.25" customHeight="1">
      <c r="B106" s="37"/>
      <c r="C106" s="119" t="s">
        <v>128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45">
        <f>ROUND(N107+N108+N109+N110+N111+N112,2)</f>
        <v>0</v>
      </c>
      <c r="O106" s="346"/>
      <c r="P106" s="346"/>
      <c r="Q106" s="346"/>
      <c r="R106" s="39"/>
      <c r="T106" s="127"/>
      <c r="U106" s="128" t="s">
        <v>42</v>
      </c>
    </row>
    <row r="107" spans="2:65" s="1" customFormat="1" ht="18" customHeight="1">
      <c r="B107" s="129"/>
      <c r="C107" s="130"/>
      <c r="D107" s="284" t="s">
        <v>129</v>
      </c>
      <c r="E107" s="340"/>
      <c r="F107" s="340"/>
      <c r="G107" s="340"/>
      <c r="H107" s="340"/>
      <c r="I107" s="130"/>
      <c r="J107" s="130"/>
      <c r="K107" s="130"/>
      <c r="L107" s="130"/>
      <c r="M107" s="130"/>
      <c r="N107" s="268">
        <f>ROUND(N83*T107,2)</f>
        <v>0</v>
      </c>
      <c r="O107" s="341"/>
      <c r="P107" s="341"/>
      <c r="Q107" s="341"/>
      <c r="R107" s="132"/>
      <c r="S107" s="130"/>
      <c r="T107" s="133"/>
      <c r="U107" s="134" t="s">
        <v>43</v>
      </c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6" t="s">
        <v>130</v>
      </c>
      <c r="AZ107" s="135"/>
      <c r="BA107" s="135"/>
      <c r="BB107" s="135"/>
      <c r="BC107" s="135"/>
      <c r="BD107" s="135"/>
      <c r="BE107" s="137">
        <f t="shared" ref="BE107:BE112" si="0">IF(U107="základní",N107,0)</f>
        <v>0</v>
      </c>
      <c r="BF107" s="137">
        <f t="shared" ref="BF107:BF112" si="1">IF(U107="snížená",N107,0)</f>
        <v>0</v>
      </c>
      <c r="BG107" s="137">
        <f t="shared" ref="BG107:BG112" si="2">IF(U107="zákl. přenesená",N107,0)</f>
        <v>0</v>
      </c>
      <c r="BH107" s="137">
        <f t="shared" ref="BH107:BH112" si="3">IF(U107="sníž. přenesená",N107,0)</f>
        <v>0</v>
      </c>
      <c r="BI107" s="137">
        <f t="shared" ref="BI107:BI112" si="4">IF(U107="nulová",N107,0)</f>
        <v>0</v>
      </c>
      <c r="BJ107" s="136" t="s">
        <v>83</v>
      </c>
      <c r="BK107" s="135"/>
      <c r="BL107" s="135"/>
      <c r="BM107" s="135"/>
    </row>
    <row r="108" spans="2:65" s="1" customFormat="1" ht="18" customHeight="1">
      <c r="B108" s="129"/>
      <c r="C108" s="130"/>
      <c r="D108" s="284" t="s">
        <v>131</v>
      </c>
      <c r="E108" s="340"/>
      <c r="F108" s="340"/>
      <c r="G108" s="340"/>
      <c r="H108" s="340"/>
      <c r="I108" s="130"/>
      <c r="J108" s="130"/>
      <c r="K108" s="130"/>
      <c r="L108" s="130"/>
      <c r="M108" s="130"/>
      <c r="N108" s="268">
        <f>ROUND(N83*T108,2)</f>
        <v>0</v>
      </c>
      <c r="O108" s="341"/>
      <c r="P108" s="341"/>
      <c r="Q108" s="341"/>
      <c r="R108" s="132"/>
      <c r="S108" s="130"/>
      <c r="T108" s="133"/>
      <c r="U108" s="134" t="s">
        <v>43</v>
      </c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6" t="s">
        <v>130</v>
      </c>
      <c r="AZ108" s="135"/>
      <c r="BA108" s="135"/>
      <c r="BB108" s="135"/>
      <c r="BC108" s="135"/>
      <c r="BD108" s="135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83</v>
      </c>
      <c r="BK108" s="135"/>
      <c r="BL108" s="135"/>
      <c r="BM108" s="135"/>
    </row>
    <row r="109" spans="2:65" s="1" customFormat="1" ht="18" customHeight="1">
      <c r="B109" s="129"/>
      <c r="C109" s="130"/>
      <c r="D109" s="284" t="s">
        <v>132</v>
      </c>
      <c r="E109" s="340"/>
      <c r="F109" s="340"/>
      <c r="G109" s="340"/>
      <c r="H109" s="340"/>
      <c r="I109" s="130"/>
      <c r="J109" s="130"/>
      <c r="K109" s="130"/>
      <c r="L109" s="130"/>
      <c r="M109" s="130"/>
      <c r="N109" s="268">
        <f>ROUND(N83*T109,2)</f>
        <v>0</v>
      </c>
      <c r="O109" s="341"/>
      <c r="P109" s="341"/>
      <c r="Q109" s="341"/>
      <c r="R109" s="132"/>
      <c r="S109" s="130"/>
      <c r="T109" s="133"/>
      <c r="U109" s="134" t="s">
        <v>43</v>
      </c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6" t="s">
        <v>130</v>
      </c>
      <c r="AZ109" s="135"/>
      <c r="BA109" s="135"/>
      <c r="BB109" s="135"/>
      <c r="BC109" s="135"/>
      <c r="BD109" s="135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83</v>
      </c>
      <c r="BK109" s="135"/>
      <c r="BL109" s="135"/>
      <c r="BM109" s="135"/>
    </row>
    <row r="110" spans="2:65" s="1" customFormat="1" ht="18" customHeight="1">
      <c r="B110" s="129"/>
      <c r="C110" s="130"/>
      <c r="D110" s="284" t="s">
        <v>133</v>
      </c>
      <c r="E110" s="340"/>
      <c r="F110" s="340"/>
      <c r="G110" s="340"/>
      <c r="H110" s="340"/>
      <c r="I110" s="130"/>
      <c r="J110" s="130"/>
      <c r="K110" s="130"/>
      <c r="L110" s="130"/>
      <c r="M110" s="130"/>
      <c r="N110" s="268">
        <f>ROUND(N83*T110,2)</f>
        <v>0</v>
      </c>
      <c r="O110" s="341"/>
      <c r="P110" s="341"/>
      <c r="Q110" s="341"/>
      <c r="R110" s="132"/>
      <c r="S110" s="130"/>
      <c r="T110" s="133"/>
      <c r="U110" s="134" t="s">
        <v>43</v>
      </c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6" t="s">
        <v>130</v>
      </c>
      <c r="AZ110" s="135"/>
      <c r="BA110" s="135"/>
      <c r="BB110" s="135"/>
      <c r="BC110" s="135"/>
      <c r="BD110" s="135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83</v>
      </c>
      <c r="BK110" s="135"/>
      <c r="BL110" s="135"/>
      <c r="BM110" s="135"/>
    </row>
    <row r="111" spans="2:65" s="1" customFormat="1" ht="18" customHeight="1">
      <c r="B111" s="129"/>
      <c r="C111" s="130"/>
      <c r="D111" s="284" t="s">
        <v>134</v>
      </c>
      <c r="E111" s="340"/>
      <c r="F111" s="340"/>
      <c r="G111" s="340"/>
      <c r="H111" s="340"/>
      <c r="I111" s="130"/>
      <c r="J111" s="130"/>
      <c r="K111" s="130"/>
      <c r="L111" s="130"/>
      <c r="M111" s="130"/>
      <c r="N111" s="268">
        <f>ROUND(N83*T111,2)</f>
        <v>0</v>
      </c>
      <c r="O111" s="341"/>
      <c r="P111" s="341"/>
      <c r="Q111" s="341"/>
      <c r="R111" s="132"/>
      <c r="S111" s="130"/>
      <c r="T111" s="133"/>
      <c r="U111" s="134" t="s">
        <v>43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6" t="s">
        <v>130</v>
      </c>
      <c r="AZ111" s="135"/>
      <c r="BA111" s="135"/>
      <c r="BB111" s="135"/>
      <c r="BC111" s="135"/>
      <c r="BD111" s="135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83</v>
      </c>
      <c r="BK111" s="135"/>
      <c r="BL111" s="135"/>
      <c r="BM111" s="135"/>
    </row>
    <row r="112" spans="2:65" s="1" customFormat="1" ht="18" customHeight="1">
      <c r="B112" s="129"/>
      <c r="C112" s="130"/>
      <c r="D112" s="131" t="s">
        <v>135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268">
        <f>ROUND(N83*T112,2)</f>
        <v>0</v>
      </c>
      <c r="O112" s="341"/>
      <c r="P112" s="341"/>
      <c r="Q112" s="341"/>
      <c r="R112" s="132"/>
      <c r="S112" s="130"/>
      <c r="T112" s="138"/>
      <c r="U112" s="139" t="s">
        <v>43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6" t="s">
        <v>136</v>
      </c>
      <c r="AZ112" s="135"/>
      <c r="BA112" s="135"/>
      <c r="BB112" s="135"/>
      <c r="BC112" s="135"/>
      <c r="BD112" s="135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83</v>
      </c>
      <c r="BK112" s="135"/>
      <c r="BL112" s="135"/>
      <c r="BM112" s="135"/>
    </row>
    <row r="113" spans="2:18" s="1" customForma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18" s="1" customFormat="1" ht="29.25" customHeight="1">
      <c r="B114" s="37"/>
      <c r="C114" s="110" t="s">
        <v>93</v>
      </c>
      <c r="D114" s="111"/>
      <c r="E114" s="111"/>
      <c r="F114" s="111"/>
      <c r="G114" s="111"/>
      <c r="H114" s="111"/>
      <c r="I114" s="111"/>
      <c r="J114" s="111"/>
      <c r="K114" s="111"/>
      <c r="L114" s="265">
        <f>ROUND(SUM(N83+N106),2)</f>
        <v>0</v>
      </c>
      <c r="M114" s="265"/>
      <c r="N114" s="265"/>
      <c r="O114" s="265"/>
      <c r="P114" s="265"/>
      <c r="Q114" s="265"/>
      <c r="R114" s="39"/>
    </row>
    <row r="115" spans="2:18" s="1" customFormat="1" ht="6.95" customHeight="1"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3"/>
    </row>
    <row r="119" spans="2:18" s="1" customFormat="1" ht="6.95" customHeight="1">
      <c r="B119" s="64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6"/>
    </row>
    <row r="120" spans="2:18" s="1" customFormat="1" ht="36.950000000000003" customHeight="1">
      <c r="B120" s="37"/>
      <c r="C120" s="270" t="s">
        <v>137</v>
      </c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9"/>
    </row>
    <row r="121" spans="2:18" s="1" customFormat="1" ht="6.95" customHeigh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9"/>
    </row>
    <row r="122" spans="2:18" s="1" customFormat="1" ht="36.950000000000003" customHeight="1">
      <c r="B122" s="37"/>
      <c r="C122" s="71" t="s">
        <v>19</v>
      </c>
      <c r="D122" s="38"/>
      <c r="E122" s="38"/>
      <c r="F122" s="272" t="str">
        <f>F6</f>
        <v>Sanace opěrných stěn, oplocení a venkovních ploch areálu FZÚ</v>
      </c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8"/>
      <c r="R122" s="39"/>
    </row>
    <row r="123" spans="2:18" s="1" customFormat="1" ht="6.95" customHeigh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9"/>
    </row>
    <row r="124" spans="2:18" s="1" customFormat="1" ht="18" customHeight="1">
      <c r="B124" s="37"/>
      <c r="C124" s="32" t="s">
        <v>23</v>
      </c>
      <c r="D124" s="38"/>
      <c r="E124" s="38"/>
      <c r="F124" s="30" t="str">
        <f>F8</f>
        <v>Praha 6, Cukrovarnická 10</v>
      </c>
      <c r="G124" s="38"/>
      <c r="H124" s="38"/>
      <c r="I124" s="38"/>
      <c r="J124" s="38"/>
      <c r="K124" s="32" t="s">
        <v>25</v>
      </c>
      <c r="L124" s="38"/>
      <c r="M124" s="343" t="str">
        <f>IF(O8="","",O8)</f>
        <v>13.4.2017</v>
      </c>
      <c r="N124" s="343"/>
      <c r="O124" s="343"/>
      <c r="P124" s="343"/>
      <c r="Q124" s="38"/>
      <c r="R124" s="39"/>
    </row>
    <row r="125" spans="2:18" s="1" customFormat="1" ht="6.95" customHeigh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9"/>
    </row>
    <row r="126" spans="2:18" s="1" customFormat="1" ht="15">
      <c r="B126" s="37"/>
      <c r="C126" s="32" t="s">
        <v>27</v>
      </c>
      <c r="D126" s="38"/>
      <c r="E126" s="38"/>
      <c r="F126" s="30" t="str">
        <f>E11</f>
        <v>FZÚ AKADEMIE VĚD ČR</v>
      </c>
      <c r="G126" s="38"/>
      <c r="H126" s="38"/>
      <c r="I126" s="38"/>
      <c r="J126" s="38"/>
      <c r="K126" s="32" t="s">
        <v>33</v>
      </c>
      <c r="L126" s="38"/>
      <c r="M126" s="301" t="str">
        <f>E17</f>
        <v>ing. akad. arch. Ivan Lalák</v>
      </c>
      <c r="N126" s="301"/>
      <c r="O126" s="301"/>
      <c r="P126" s="301"/>
      <c r="Q126" s="301"/>
      <c r="R126" s="39"/>
    </row>
    <row r="127" spans="2:18" s="1" customFormat="1" ht="14.45" customHeight="1">
      <c r="B127" s="37"/>
      <c r="C127" s="32" t="s">
        <v>31</v>
      </c>
      <c r="D127" s="38"/>
      <c r="E127" s="38"/>
      <c r="F127" s="30" t="str">
        <f>IF(E14="","",E14)</f>
        <v>Vyplň údaj</v>
      </c>
      <c r="G127" s="38"/>
      <c r="H127" s="38"/>
      <c r="I127" s="38"/>
      <c r="J127" s="38"/>
      <c r="K127" s="32" t="s">
        <v>36</v>
      </c>
      <c r="L127" s="38"/>
      <c r="M127" s="301" t="str">
        <f>E20</f>
        <v>Lenka Jandová</v>
      </c>
      <c r="N127" s="301"/>
      <c r="O127" s="301"/>
      <c r="P127" s="301"/>
      <c r="Q127" s="301"/>
      <c r="R127" s="39"/>
    </row>
    <row r="128" spans="2:18" s="1" customFormat="1" ht="10.35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9"/>
    </row>
    <row r="129" spans="2:65" s="8" customFormat="1" ht="29.25" customHeight="1">
      <c r="B129" s="140"/>
      <c r="C129" s="141" t="s">
        <v>138</v>
      </c>
      <c r="D129" s="142" t="s">
        <v>139</v>
      </c>
      <c r="E129" s="142" t="s">
        <v>60</v>
      </c>
      <c r="F129" s="337" t="s">
        <v>140</v>
      </c>
      <c r="G129" s="337"/>
      <c r="H129" s="337"/>
      <c r="I129" s="337"/>
      <c r="J129" s="142" t="s">
        <v>141</v>
      </c>
      <c r="K129" s="142" t="s">
        <v>142</v>
      </c>
      <c r="L129" s="338" t="s">
        <v>143</v>
      </c>
      <c r="M129" s="338"/>
      <c r="N129" s="337" t="s">
        <v>104</v>
      </c>
      <c r="O129" s="337"/>
      <c r="P129" s="337"/>
      <c r="Q129" s="339"/>
      <c r="R129" s="143"/>
      <c r="T129" s="78" t="s">
        <v>144</v>
      </c>
      <c r="U129" s="79" t="s">
        <v>42</v>
      </c>
      <c r="V129" s="79" t="s">
        <v>145</v>
      </c>
      <c r="W129" s="79" t="s">
        <v>146</v>
      </c>
      <c r="X129" s="79" t="s">
        <v>147</v>
      </c>
      <c r="Y129" s="79" t="s">
        <v>148</v>
      </c>
      <c r="Z129" s="79" t="s">
        <v>149</v>
      </c>
      <c r="AA129" s="80" t="s">
        <v>150</v>
      </c>
    </row>
    <row r="130" spans="2:65" s="1" customFormat="1" ht="29.25" customHeight="1">
      <c r="B130" s="37"/>
      <c r="C130" s="82" t="s">
        <v>101</v>
      </c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18">
        <f>BK130</f>
        <v>0</v>
      </c>
      <c r="O130" s="319"/>
      <c r="P130" s="319"/>
      <c r="Q130" s="319"/>
      <c r="R130" s="39"/>
      <c r="T130" s="81"/>
      <c r="U130" s="53"/>
      <c r="V130" s="53"/>
      <c r="W130" s="144">
        <f>W131+W355+W431+W439</f>
        <v>0</v>
      </c>
      <c r="X130" s="53"/>
      <c r="Y130" s="144">
        <f>Y131+Y355+Y431+Y439</f>
        <v>206.81920244</v>
      </c>
      <c r="Z130" s="53"/>
      <c r="AA130" s="145">
        <f>AA131+AA355+AA431+AA439</f>
        <v>54.407924999999999</v>
      </c>
      <c r="AT130" s="20" t="s">
        <v>77</v>
      </c>
      <c r="AU130" s="20" t="s">
        <v>106</v>
      </c>
      <c r="BK130" s="146">
        <f>BK131+BK355+BK431+BK439</f>
        <v>0</v>
      </c>
    </row>
    <row r="131" spans="2:65" s="9" customFormat="1" ht="37.35" customHeight="1">
      <c r="B131" s="147"/>
      <c r="C131" s="148"/>
      <c r="D131" s="149" t="s">
        <v>107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320">
        <f>BK131</f>
        <v>0</v>
      </c>
      <c r="O131" s="321"/>
      <c r="P131" s="321"/>
      <c r="Q131" s="321"/>
      <c r="R131" s="150"/>
      <c r="T131" s="151"/>
      <c r="U131" s="148"/>
      <c r="V131" s="148"/>
      <c r="W131" s="152">
        <f>W132+W187+W211+W243+W247+W251+W284+W346+W349+W353</f>
        <v>0</v>
      </c>
      <c r="X131" s="148"/>
      <c r="Y131" s="152">
        <f>Y132+Y187+Y211+Y243+Y247+Y251+Y284+Y346+Y349+Y353</f>
        <v>205.29301695000001</v>
      </c>
      <c r="Z131" s="148"/>
      <c r="AA131" s="153">
        <f>AA132+AA187+AA211+AA243+AA247+AA251+AA284+AA346+AA349+AA353</f>
        <v>53.912925000000001</v>
      </c>
      <c r="AR131" s="154" t="s">
        <v>83</v>
      </c>
      <c r="AT131" s="155" t="s">
        <v>77</v>
      </c>
      <c r="AU131" s="155" t="s">
        <v>78</v>
      </c>
      <c r="AY131" s="154" t="s">
        <v>151</v>
      </c>
      <c r="BK131" s="156">
        <f>BK132+BK187+BK211+BK243+BK247+BK251+BK284+BK346+BK349+BK353</f>
        <v>0</v>
      </c>
    </row>
    <row r="132" spans="2:65" s="9" customFormat="1" ht="19.899999999999999" customHeight="1">
      <c r="B132" s="147"/>
      <c r="C132" s="148"/>
      <c r="D132" s="157" t="s">
        <v>108</v>
      </c>
      <c r="E132" s="157"/>
      <c r="F132" s="157"/>
      <c r="G132" s="157"/>
      <c r="H132" s="157"/>
      <c r="I132" s="157"/>
      <c r="J132" s="157"/>
      <c r="K132" s="157"/>
      <c r="L132" s="157"/>
      <c r="M132" s="157"/>
      <c r="N132" s="322">
        <f>BK132</f>
        <v>0</v>
      </c>
      <c r="O132" s="323"/>
      <c r="P132" s="323"/>
      <c r="Q132" s="323"/>
      <c r="R132" s="150"/>
      <c r="T132" s="151"/>
      <c r="U132" s="148"/>
      <c r="V132" s="148"/>
      <c r="W132" s="152">
        <f>SUM(W133:W186)</f>
        <v>0</v>
      </c>
      <c r="X132" s="148"/>
      <c r="Y132" s="152">
        <f>SUM(Y133:Y186)</f>
        <v>3.5414399999999999E-2</v>
      </c>
      <c r="Z132" s="148"/>
      <c r="AA132" s="153">
        <f>SUM(AA133:AA186)</f>
        <v>1.2749999999999999</v>
      </c>
      <c r="AR132" s="154" t="s">
        <v>83</v>
      </c>
      <c r="AT132" s="155" t="s">
        <v>77</v>
      </c>
      <c r="AU132" s="155" t="s">
        <v>83</v>
      </c>
      <c r="AY132" s="154" t="s">
        <v>151</v>
      </c>
      <c r="BK132" s="156">
        <f>SUM(BK133:BK186)</f>
        <v>0</v>
      </c>
    </row>
    <row r="133" spans="2:65" s="1" customFormat="1" ht="31.5" customHeight="1">
      <c r="B133" s="129"/>
      <c r="C133" s="158" t="s">
        <v>83</v>
      </c>
      <c r="D133" s="158" t="s">
        <v>152</v>
      </c>
      <c r="E133" s="159" t="s">
        <v>153</v>
      </c>
      <c r="F133" s="315" t="s">
        <v>154</v>
      </c>
      <c r="G133" s="315"/>
      <c r="H133" s="315"/>
      <c r="I133" s="315"/>
      <c r="J133" s="160" t="s">
        <v>155</v>
      </c>
      <c r="K133" s="161">
        <v>105</v>
      </c>
      <c r="L133" s="316">
        <v>0</v>
      </c>
      <c r="M133" s="316"/>
      <c r="N133" s="317">
        <f>ROUND(L133*K133,2)</f>
        <v>0</v>
      </c>
      <c r="O133" s="317"/>
      <c r="P133" s="317"/>
      <c r="Q133" s="317"/>
      <c r="R133" s="132"/>
      <c r="T133" s="162" t="s">
        <v>5</v>
      </c>
      <c r="U133" s="46" t="s">
        <v>43</v>
      </c>
      <c r="V133" s="38"/>
      <c r="W133" s="163">
        <f>V133*K133</f>
        <v>0</v>
      </c>
      <c r="X133" s="163">
        <v>0</v>
      </c>
      <c r="Y133" s="163">
        <f>X133*K133</f>
        <v>0</v>
      </c>
      <c r="Z133" s="163">
        <v>0</v>
      </c>
      <c r="AA133" s="164">
        <f>Z133*K133</f>
        <v>0</v>
      </c>
      <c r="AR133" s="20" t="s">
        <v>156</v>
      </c>
      <c r="AT133" s="20" t="s">
        <v>152</v>
      </c>
      <c r="AU133" s="20" t="s">
        <v>99</v>
      </c>
      <c r="AY133" s="20" t="s">
        <v>151</v>
      </c>
      <c r="BE133" s="103">
        <f>IF(U133="základní",N133,0)</f>
        <v>0</v>
      </c>
      <c r="BF133" s="103">
        <f>IF(U133="snížená",N133,0)</f>
        <v>0</v>
      </c>
      <c r="BG133" s="103">
        <f>IF(U133="zákl. přenesená",N133,0)</f>
        <v>0</v>
      </c>
      <c r="BH133" s="103">
        <f>IF(U133="sníž. přenesená",N133,0)</f>
        <v>0</v>
      </c>
      <c r="BI133" s="103">
        <f>IF(U133="nulová",N133,0)</f>
        <v>0</v>
      </c>
      <c r="BJ133" s="20" t="s">
        <v>83</v>
      </c>
      <c r="BK133" s="103">
        <f>ROUND(L133*K133,2)</f>
        <v>0</v>
      </c>
      <c r="BL133" s="20" t="s">
        <v>156</v>
      </c>
      <c r="BM133" s="20" t="s">
        <v>157</v>
      </c>
    </row>
    <row r="134" spans="2:65" s="1" customFormat="1" ht="31.5" customHeight="1">
      <c r="B134" s="129"/>
      <c r="C134" s="158" t="s">
        <v>99</v>
      </c>
      <c r="D134" s="158" t="s">
        <v>152</v>
      </c>
      <c r="E134" s="159" t="s">
        <v>158</v>
      </c>
      <c r="F134" s="315" t="s">
        <v>159</v>
      </c>
      <c r="G134" s="315"/>
      <c r="H134" s="315"/>
      <c r="I134" s="315"/>
      <c r="J134" s="160" t="s">
        <v>155</v>
      </c>
      <c r="K134" s="161">
        <v>5</v>
      </c>
      <c r="L134" s="316">
        <v>0</v>
      </c>
      <c r="M134" s="316"/>
      <c r="N134" s="317">
        <f>ROUND(L134*K134,2)</f>
        <v>0</v>
      </c>
      <c r="O134" s="317"/>
      <c r="P134" s="317"/>
      <c r="Q134" s="317"/>
      <c r="R134" s="132"/>
      <c r="T134" s="162" t="s">
        <v>5</v>
      </c>
      <c r="U134" s="46" t="s">
        <v>43</v>
      </c>
      <c r="V134" s="38"/>
      <c r="W134" s="163">
        <f>V134*K134</f>
        <v>0</v>
      </c>
      <c r="X134" s="163">
        <v>0</v>
      </c>
      <c r="Y134" s="163">
        <f>X134*K134</f>
        <v>0</v>
      </c>
      <c r="Z134" s="163">
        <v>0.255</v>
      </c>
      <c r="AA134" s="164">
        <f>Z134*K134</f>
        <v>1.2749999999999999</v>
      </c>
      <c r="AR134" s="20" t="s">
        <v>156</v>
      </c>
      <c r="AT134" s="20" t="s">
        <v>152</v>
      </c>
      <c r="AU134" s="20" t="s">
        <v>99</v>
      </c>
      <c r="AY134" s="20" t="s">
        <v>151</v>
      </c>
      <c r="BE134" s="103">
        <f>IF(U134="základní",N134,0)</f>
        <v>0</v>
      </c>
      <c r="BF134" s="103">
        <f>IF(U134="snížená",N134,0)</f>
        <v>0</v>
      </c>
      <c r="BG134" s="103">
        <f>IF(U134="zákl. přenesená",N134,0)</f>
        <v>0</v>
      </c>
      <c r="BH134" s="103">
        <f>IF(U134="sníž. přenesená",N134,0)</f>
        <v>0</v>
      </c>
      <c r="BI134" s="103">
        <f>IF(U134="nulová",N134,0)</f>
        <v>0</v>
      </c>
      <c r="BJ134" s="20" t="s">
        <v>83</v>
      </c>
      <c r="BK134" s="103">
        <f>ROUND(L134*K134,2)</f>
        <v>0</v>
      </c>
      <c r="BL134" s="20" t="s">
        <v>156</v>
      </c>
      <c r="BM134" s="20" t="s">
        <v>160</v>
      </c>
    </row>
    <row r="135" spans="2:65" s="1" customFormat="1" ht="31.5" customHeight="1">
      <c r="B135" s="129"/>
      <c r="C135" s="158" t="s">
        <v>161</v>
      </c>
      <c r="D135" s="158" t="s">
        <v>152</v>
      </c>
      <c r="E135" s="159" t="s">
        <v>162</v>
      </c>
      <c r="F135" s="315" t="s">
        <v>163</v>
      </c>
      <c r="G135" s="315"/>
      <c r="H135" s="315"/>
      <c r="I135" s="315"/>
      <c r="J135" s="160" t="s">
        <v>164</v>
      </c>
      <c r="K135" s="161">
        <v>18.899999999999999</v>
      </c>
      <c r="L135" s="316">
        <v>0</v>
      </c>
      <c r="M135" s="316"/>
      <c r="N135" s="317">
        <f>ROUND(L135*K135,2)</f>
        <v>0</v>
      </c>
      <c r="O135" s="317"/>
      <c r="P135" s="317"/>
      <c r="Q135" s="317"/>
      <c r="R135" s="132"/>
      <c r="T135" s="162" t="s">
        <v>5</v>
      </c>
      <c r="U135" s="46" t="s">
        <v>43</v>
      </c>
      <c r="V135" s="38"/>
      <c r="W135" s="163">
        <f>V135*K135</f>
        <v>0</v>
      </c>
      <c r="X135" s="163">
        <v>0</v>
      </c>
      <c r="Y135" s="163">
        <f>X135*K135</f>
        <v>0</v>
      </c>
      <c r="Z135" s="163">
        <v>0</v>
      </c>
      <c r="AA135" s="164">
        <f>Z135*K135</f>
        <v>0</v>
      </c>
      <c r="AR135" s="20" t="s">
        <v>156</v>
      </c>
      <c r="AT135" s="20" t="s">
        <v>152</v>
      </c>
      <c r="AU135" s="20" t="s">
        <v>99</v>
      </c>
      <c r="AY135" s="20" t="s">
        <v>151</v>
      </c>
      <c r="BE135" s="103">
        <f>IF(U135="základní",N135,0)</f>
        <v>0</v>
      </c>
      <c r="BF135" s="103">
        <f>IF(U135="snížená",N135,0)</f>
        <v>0</v>
      </c>
      <c r="BG135" s="103">
        <f>IF(U135="zákl. přenesená",N135,0)</f>
        <v>0</v>
      </c>
      <c r="BH135" s="103">
        <f>IF(U135="sníž. přenesená",N135,0)</f>
        <v>0</v>
      </c>
      <c r="BI135" s="103">
        <f>IF(U135="nulová",N135,0)</f>
        <v>0</v>
      </c>
      <c r="BJ135" s="20" t="s">
        <v>83</v>
      </c>
      <c r="BK135" s="103">
        <f>ROUND(L135*K135,2)</f>
        <v>0</v>
      </c>
      <c r="BL135" s="20" t="s">
        <v>156</v>
      </c>
      <c r="BM135" s="20" t="s">
        <v>165</v>
      </c>
    </row>
    <row r="136" spans="2:65" s="10" customFormat="1" ht="22.5" customHeight="1">
      <c r="B136" s="165"/>
      <c r="C136" s="166"/>
      <c r="D136" s="166"/>
      <c r="E136" s="167" t="s">
        <v>5</v>
      </c>
      <c r="F136" s="324" t="s">
        <v>166</v>
      </c>
      <c r="G136" s="325"/>
      <c r="H136" s="325"/>
      <c r="I136" s="325"/>
      <c r="J136" s="166"/>
      <c r="K136" s="168">
        <v>18.899999999999999</v>
      </c>
      <c r="L136" s="166"/>
      <c r="M136" s="166"/>
      <c r="N136" s="166"/>
      <c r="O136" s="166"/>
      <c r="P136" s="166"/>
      <c r="Q136" s="166"/>
      <c r="R136" s="169"/>
      <c r="T136" s="170"/>
      <c r="U136" s="166"/>
      <c r="V136" s="166"/>
      <c r="W136" s="166"/>
      <c r="X136" s="166"/>
      <c r="Y136" s="166"/>
      <c r="Z136" s="166"/>
      <c r="AA136" s="171"/>
      <c r="AT136" s="172" t="s">
        <v>167</v>
      </c>
      <c r="AU136" s="172" t="s">
        <v>99</v>
      </c>
      <c r="AV136" s="10" t="s">
        <v>99</v>
      </c>
      <c r="AW136" s="10" t="s">
        <v>35</v>
      </c>
      <c r="AX136" s="10" t="s">
        <v>83</v>
      </c>
      <c r="AY136" s="172" t="s">
        <v>151</v>
      </c>
    </row>
    <row r="137" spans="2:65" s="1" customFormat="1" ht="31.5" customHeight="1">
      <c r="B137" s="129"/>
      <c r="C137" s="158" t="s">
        <v>156</v>
      </c>
      <c r="D137" s="158" t="s">
        <v>152</v>
      </c>
      <c r="E137" s="159" t="s">
        <v>168</v>
      </c>
      <c r="F137" s="315" t="s">
        <v>169</v>
      </c>
      <c r="G137" s="315"/>
      <c r="H137" s="315"/>
      <c r="I137" s="315"/>
      <c r="J137" s="160" t="s">
        <v>164</v>
      </c>
      <c r="K137" s="161">
        <v>21</v>
      </c>
      <c r="L137" s="316">
        <v>0</v>
      </c>
      <c r="M137" s="316"/>
      <c r="N137" s="317">
        <f>ROUND(L137*K137,2)</f>
        <v>0</v>
      </c>
      <c r="O137" s="317"/>
      <c r="P137" s="317"/>
      <c r="Q137" s="317"/>
      <c r="R137" s="132"/>
      <c r="T137" s="162" t="s">
        <v>5</v>
      </c>
      <c r="U137" s="46" t="s">
        <v>43</v>
      </c>
      <c r="V137" s="38"/>
      <c r="W137" s="163">
        <f>V137*K137</f>
        <v>0</v>
      </c>
      <c r="X137" s="163">
        <v>0</v>
      </c>
      <c r="Y137" s="163">
        <f>X137*K137</f>
        <v>0</v>
      </c>
      <c r="Z137" s="163">
        <v>0</v>
      </c>
      <c r="AA137" s="164">
        <f>Z137*K137</f>
        <v>0</v>
      </c>
      <c r="AR137" s="20" t="s">
        <v>156</v>
      </c>
      <c r="AT137" s="20" t="s">
        <v>152</v>
      </c>
      <c r="AU137" s="20" t="s">
        <v>99</v>
      </c>
      <c r="AY137" s="20" t="s">
        <v>151</v>
      </c>
      <c r="BE137" s="103">
        <f>IF(U137="základní",N137,0)</f>
        <v>0</v>
      </c>
      <c r="BF137" s="103">
        <f>IF(U137="snížená",N137,0)</f>
        <v>0</v>
      </c>
      <c r="BG137" s="103">
        <f>IF(U137="zákl. přenesená",N137,0)</f>
        <v>0</v>
      </c>
      <c r="BH137" s="103">
        <f>IF(U137="sníž. přenesená",N137,0)</f>
        <v>0</v>
      </c>
      <c r="BI137" s="103">
        <f>IF(U137="nulová",N137,0)</f>
        <v>0</v>
      </c>
      <c r="BJ137" s="20" t="s">
        <v>83</v>
      </c>
      <c r="BK137" s="103">
        <f>ROUND(L137*K137,2)</f>
        <v>0</v>
      </c>
      <c r="BL137" s="20" t="s">
        <v>156</v>
      </c>
      <c r="BM137" s="20" t="s">
        <v>170</v>
      </c>
    </row>
    <row r="138" spans="2:65" s="10" customFormat="1" ht="22.5" customHeight="1">
      <c r="B138" s="165"/>
      <c r="C138" s="166"/>
      <c r="D138" s="166"/>
      <c r="E138" s="167" t="s">
        <v>5</v>
      </c>
      <c r="F138" s="324" t="s">
        <v>171</v>
      </c>
      <c r="G138" s="325"/>
      <c r="H138" s="325"/>
      <c r="I138" s="325"/>
      <c r="J138" s="166"/>
      <c r="K138" s="168">
        <v>21</v>
      </c>
      <c r="L138" s="166"/>
      <c r="M138" s="166"/>
      <c r="N138" s="166"/>
      <c r="O138" s="166"/>
      <c r="P138" s="166"/>
      <c r="Q138" s="166"/>
      <c r="R138" s="169"/>
      <c r="T138" s="170"/>
      <c r="U138" s="166"/>
      <c r="V138" s="166"/>
      <c r="W138" s="166"/>
      <c r="X138" s="166"/>
      <c r="Y138" s="166"/>
      <c r="Z138" s="166"/>
      <c r="AA138" s="171"/>
      <c r="AT138" s="172" t="s">
        <v>167</v>
      </c>
      <c r="AU138" s="172" t="s">
        <v>99</v>
      </c>
      <c r="AV138" s="10" t="s">
        <v>99</v>
      </c>
      <c r="AW138" s="10" t="s">
        <v>35</v>
      </c>
      <c r="AX138" s="10" t="s">
        <v>83</v>
      </c>
      <c r="AY138" s="172" t="s">
        <v>151</v>
      </c>
    </row>
    <row r="139" spans="2:65" s="1" customFormat="1" ht="31.5" customHeight="1">
      <c r="B139" s="129"/>
      <c r="C139" s="158" t="s">
        <v>172</v>
      </c>
      <c r="D139" s="158" t="s">
        <v>152</v>
      </c>
      <c r="E139" s="159" t="s">
        <v>173</v>
      </c>
      <c r="F139" s="315" t="s">
        <v>174</v>
      </c>
      <c r="G139" s="315"/>
      <c r="H139" s="315"/>
      <c r="I139" s="315"/>
      <c r="J139" s="160" t="s">
        <v>164</v>
      </c>
      <c r="K139" s="161">
        <v>21</v>
      </c>
      <c r="L139" s="316">
        <v>0</v>
      </c>
      <c r="M139" s="316"/>
      <c r="N139" s="317">
        <f>ROUND(L139*K139,2)</f>
        <v>0</v>
      </c>
      <c r="O139" s="317"/>
      <c r="P139" s="317"/>
      <c r="Q139" s="317"/>
      <c r="R139" s="132"/>
      <c r="T139" s="162" t="s">
        <v>5</v>
      </c>
      <c r="U139" s="46" t="s">
        <v>43</v>
      </c>
      <c r="V139" s="38"/>
      <c r="W139" s="163">
        <f>V139*K139</f>
        <v>0</v>
      </c>
      <c r="X139" s="163">
        <v>0</v>
      </c>
      <c r="Y139" s="163">
        <f>X139*K139</f>
        <v>0</v>
      </c>
      <c r="Z139" s="163">
        <v>0</v>
      </c>
      <c r="AA139" s="164">
        <f>Z139*K139</f>
        <v>0</v>
      </c>
      <c r="AR139" s="20" t="s">
        <v>156</v>
      </c>
      <c r="AT139" s="20" t="s">
        <v>152</v>
      </c>
      <c r="AU139" s="20" t="s">
        <v>99</v>
      </c>
      <c r="AY139" s="20" t="s">
        <v>151</v>
      </c>
      <c r="BE139" s="103">
        <f>IF(U139="základní",N139,0)</f>
        <v>0</v>
      </c>
      <c r="BF139" s="103">
        <f>IF(U139="snížená",N139,0)</f>
        <v>0</v>
      </c>
      <c r="BG139" s="103">
        <f>IF(U139="zákl. přenesená",N139,0)</f>
        <v>0</v>
      </c>
      <c r="BH139" s="103">
        <f>IF(U139="sníž. přenesená",N139,0)</f>
        <v>0</v>
      </c>
      <c r="BI139" s="103">
        <f>IF(U139="nulová",N139,0)</f>
        <v>0</v>
      </c>
      <c r="BJ139" s="20" t="s">
        <v>83</v>
      </c>
      <c r="BK139" s="103">
        <f>ROUND(L139*K139,2)</f>
        <v>0</v>
      </c>
      <c r="BL139" s="20" t="s">
        <v>156</v>
      </c>
      <c r="BM139" s="20" t="s">
        <v>175</v>
      </c>
    </row>
    <row r="140" spans="2:65" s="1" customFormat="1" ht="31.5" customHeight="1">
      <c r="B140" s="129"/>
      <c r="C140" s="158" t="s">
        <v>176</v>
      </c>
      <c r="D140" s="158" t="s">
        <v>152</v>
      </c>
      <c r="E140" s="159" t="s">
        <v>177</v>
      </c>
      <c r="F140" s="315" t="s">
        <v>178</v>
      </c>
      <c r="G140" s="315"/>
      <c r="H140" s="315"/>
      <c r="I140" s="315"/>
      <c r="J140" s="160" t="s">
        <v>164</v>
      </c>
      <c r="K140" s="161">
        <v>29.013999999999999</v>
      </c>
      <c r="L140" s="316">
        <v>0</v>
      </c>
      <c r="M140" s="316"/>
      <c r="N140" s="317">
        <f>ROUND(L140*K140,2)</f>
        <v>0</v>
      </c>
      <c r="O140" s="317"/>
      <c r="P140" s="317"/>
      <c r="Q140" s="317"/>
      <c r="R140" s="132"/>
      <c r="T140" s="162" t="s">
        <v>5</v>
      </c>
      <c r="U140" s="46" t="s">
        <v>43</v>
      </c>
      <c r="V140" s="38"/>
      <c r="W140" s="163">
        <f>V140*K140</f>
        <v>0</v>
      </c>
      <c r="X140" s="163">
        <v>0</v>
      </c>
      <c r="Y140" s="163">
        <f>X140*K140</f>
        <v>0</v>
      </c>
      <c r="Z140" s="163">
        <v>0</v>
      </c>
      <c r="AA140" s="164">
        <f>Z140*K140</f>
        <v>0</v>
      </c>
      <c r="AR140" s="20" t="s">
        <v>156</v>
      </c>
      <c r="AT140" s="20" t="s">
        <v>152</v>
      </c>
      <c r="AU140" s="20" t="s">
        <v>99</v>
      </c>
      <c r="AY140" s="20" t="s">
        <v>151</v>
      </c>
      <c r="BE140" s="103">
        <f>IF(U140="základní",N140,0)</f>
        <v>0</v>
      </c>
      <c r="BF140" s="103">
        <f>IF(U140="snížená",N140,0)</f>
        <v>0</v>
      </c>
      <c r="BG140" s="103">
        <f>IF(U140="zákl. přenesená",N140,0)</f>
        <v>0</v>
      </c>
      <c r="BH140" s="103">
        <f>IF(U140="sníž. přenesená",N140,0)</f>
        <v>0</v>
      </c>
      <c r="BI140" s="103">
        <f>IF(U140="nulová",N140,0)</f>
        <v>0</v>
      </c>
      <c r="BJ140" s="20" t="s">
        <v>83</v>
      </c>
      <c r="BK140" s="103">
        <f>ROUND(L140*K140,2)</f>
        <v>0</v>
      </c>
      <c r="BL140" s="20" t="s">
        <v>156</v>
      </c>
      <c r="BM140" s="20" t="s">
        <v>179</v>
      </c>
    </row>
    <row r="141" spans="2:65" s="11" customFormat="1" ht="22.5" customHeight="1">
      <c r="B141" s="173"/>
      <c r="C141" s="174"/>
      <c r="D141" s="174"/>
      <c r="E141" s="175" t="s">
        <v>5</v>
      </c>
      <c r="F141" s="332" t="s">
        <v>180</v>
      </c>
      <c r="G141" s="333"/>
      <c r="H141" s="333"/>
      <c r="I141" s="333"/>
      <c r="J141" s="174"/>
      <c r="K141" s="176" t="s">
        <v>5</v>
      </c>
      <c r="L141" s="174"/>
      <c r="M141" s="174"/>
      <c r="N141" s="174"/>
      <c r="O141" s="174"/>
      <c r="P141" s="174"/>
      <c r="Q141" s="174"/>
      <c r="R141" s="177"/>
      <c r="T141" s="178"/>
      <c r="U141" s="174"/>
      <c r="V141" s="174"/>
      <c r="W141" s="174"/>
      <c r="X141" s="174"/>
      <c r="Y141" s="174"/>
      <c r="Z141" s="174"/>
      <c r="AA141" s="179"/>
      <c r="AT141" s="180" t="s">
        <v>167</v>
      </c>
      <c r="AU141" s="180" t="s">
        <v>99</v>
      </c>
      <c r="AV141" s="11" t="s">
        <v>83</v>
      </c>
      <c r="AW141" s="11" t="s">
        <v>35</v>
      </c>
      <c r="AX141" s="11" t="s">
        <v>78</v>
      </c>
      <c r="AY141" s="180" t="s">
        <v>151</v>
      </c>
    </row>
    <row r="142" spans="2:65" s="10" customFormat="1" ht="22.5" customHeight="1">
      <c r="B142" s="165"/>
      <c r="C142" s="166"/>
      <c r="D142" s="166"/>
      <c r="E142" s="167" t="s">
        <v>5</v>
      </c>
      <c r="F142" s="328" t="s">
        <v>181</v>
      </c>
      <c r="G142" s="329"/>
      <c r="H142" s="329"/>
      <c r="I142" s="329"/>
      <c r="J142" s="166"/>
      <c r="K142" s="168">
        <v>10.25</v>
      </c>
      <c r="L142" s="166"/>
      <c r="M142" s="166"/>
      <c r="N142" s="166"/>
      <c r="O142" s="166"/>
      <c r="P142" s="166"/>
      <c r="Q142" s="166"/>
      <c r="R142" s="169"/>
      <c r="T142" s="170"/>
      <c r="U142" s="166"/>
      <c r="V142" s="166"/>
      <c r="W142" s="166"/>
      <c r="X142" s="166"/>
      <c r="Y142" s="166"/>
      <c r="Z142" s="166"/>
      <c r="AA142" s="171"/>
      <c r="AT142" s="172" t="s">
        <v>167</v>
      </c>
      <c r="AU142" s="172" t="s">
        <v>99</v>
      </c>
      <c r="AV142" s="10" t="s">
        <v>99</v>
      </c>
      <c r="AW142" s="10" t="s">
        <v>35</v>
      </c>
      <c r="AX142" s="10" t="s">
        <v>78</v>
      </c>
      <c r="AY142" s="172" t="s">
        <v>151</v>
      </c>
    </row>
    <row r="143" spans="2:65" s="11" customFormat="1" ht="22.5" customHeight="1">
      <c r="B143" s="173"/>
      <c r="C143" s="174"/>
      <c r="D143" s="174"/>
      <c r="E143" s="175" t="s">
        <v>5</v>
      </c>
      <c r="F143" s="326" t="s">
        <v>182</v>
      </c>
      <c r="G143" s="327"/>
      <c r="H143" s="327"/>
      <c r="I143" s="327"/>
      <c r="J143" s="174"/>
      <c r="K143" s="176" t="s">
        <v>5</v>
      </c>
      <c r="L143" s="174"/>
      <c r="M143" s="174"/>
      <c r="N143" s="174"/>
      <c r="O143" s="174"/>
      <c r="P143" s="174"/>
      <c r="Q143" s="174"/>
      <c r="R143" s="177"/>
      <c r="T143" s="178"/>
      <c r="U143" s="174"/>
      <c r="V143" s="174"/>
      <c r="W143" s="174"/>
      <c r="X143" s="174"/>
      <c r="Y143" s="174"/>
      <c r="Z143" s="174"/>
      <c r="AA143" s="179"/>
      <c r="AT143" s="180" t="s">
        <v>167</v>
      </c>
      <c r="AU143" s="180" t="s">
        <v>99</v>
      </c>
      <c r="AV143" s="11" t="s">
        <v>83</v>
      </c>
      <c r="AW143" s="11" t="s">
        <v>35</v>
      </c>
      <c r="AX143" s="11" t="s">
        <v>78</v>
      </c>
      <c r="AY143" s="180" t="s">
        <v>151</v>
      </c>
    </row>
    <row r="144" spans="2:65" s="10" customFormat="1" ht="22.5" customHeight="1">
      <c r="B144" s="165"/>
      <c r="C144" s="166"/>
      <c r="D144" s="166"/>
      <c r="E144" s="167" t="s">
        <v>5</v>
      </c>
      <c r="F144" s="328" t="s">
        <v>183</v>
      </c>
      <c r="G144" s="329"/>
      <c r="H144" s="329"/>
      <c r="I144" s="329"/>
      <c r="J144" s="166"/>
      <c r="K144" s="168">
        <v>15.276999999999999</v>
      </c>
      <c r="L144" s="166"/>
      <c r="M144" s="166"/>
      <c r="N144" s="166"/>
      <c r="O144" s="166"/>
      <c r="P144" s="166"/>
      <c r="Q144" s="166"/>
      <c r="R144" s="169"/>
      <c r="T144" s="170"/>
      <c r="U144" s="166"/>
      <c r="V144" s="166"/>
      <c r="W144" s="166"/>
      <c r="X144" s="166"/>
      <c r="Y144" s="166"/>
      <c r="Z144" s="166"/>
      <c r="AA144" s="171"/>
      <c r="AT144" s="172" t="s">
        <v>167</v>
      </c>
      <c r="AU144" s="172" t="s">
        <v>99</v>
      </c>
      <c r="AV144" s="10" t="s">
        <v>99</v>
      </c>
      <c r="AW144" s="10" t="s">
        <v>35</v>
      </c>
      <c r="AX144" s="10" t="s">
        <v>78</v>
      </c>
      <c r="AY144" s="172" t="s">
        <v>151</v>
      </c>
    </row>
    <row r="145" spans="2:65" s="10" customFormat="1" ht="22.5" customHeight="1">
      <c r="B145" s="165"/>
      <c r="C145" s="166"/>
      <c r="D145" s="166"/>
      <c r="E145" s="167" t="s">
        <v>5</v>
      </c>
      <c r="F145" s="328" t="s">
        <v>184</v>
      </c>
      <c r="G145" s="329"/>
      <c r="H145" s="329"/>
      <c r="I145" s="329"/>
      <c r="J145" s="166"/>
      <c r="K145" s="168">
        <v>3.4870000000000001</v>
      </c>
      <c r="L145" s="166"/>
      <c r="M145" s="166"/>
      <c r="N145" s="166"/>
      <c r="O145" s="166"/>
      <c r="P145" s="166"/>
      <c r="Q145" s="166"/>
      <c r="R145" s="169"/>
      <c r="T145" s="170"/>
      <c r="U145" s="166"/>
      <c r="V145" s="166"/>
      <c r="W145" s="166"/>
      <c r="X145" s="166"/>
      <c r="Y145" s="166"/>
      <c r="Z145" s="166"/>
      <c r="AA145" s="171"/>
      <c r="AT145" s="172" t="s">
        <v>167</v>
      </c>
      <c r="AU145" s="172" t="s">
        <v>99</v>
      </c>
      <c r="AV145" s="10" t="s">
        <v>99</v>
      </c>
      <c r="AW145" s="10" t="s">
        <v>35</v>
      </c>
      <c r="AX145" s="10" t="s">
        <v>78</v>
      </c>
      <c r="AY145" s="172" t="s">
        <v>151</v>
      </c>
    </row>
    <row r="146" spans="2:65" s="12" customFormat="1" ht="22.5" customHeight="1">
      <c r="B146" s="181"/>
      <c r="C146" s="182"/>
      <c r="D146" s="182"/>
      <c r="E146" s="183" t="s">
        <v>5</v>
      </c>
      <c r="F146" s="330" t="s">
        <v>185</v>
      </c>
      <c r="G146" s="331"/>
      <c r="H146" s="331"/>
      <c r="I146" s="331"/>
      <c r="J146" s="182"/>
      <c r="K146" s="184">
        <v>29.013999999999999</v>
      </c>
      <c r="L146" s="182"/>
      <c r="M146" s="182"/>
      <c r="N146" s="182"/>
      <c r="O146" s="182"/>
      <c r="P146" s="182"/>
      <c r="Q146" s="182"/>
      <c r="R146" s="185"/>
      <c r="T146" s="186"/>
      <c r="U146" s="182"/>
      <c r="V146" s="182"/>
      <c r="W146" s="182"/>
      <c r="X146" s="182"/>
      <c r="Y146" s="182"/>
      <c r="Z146" s="182"/>
      <c r="AA146" s="187"/>
      <c r="AT146" s="188" t="s">
        <v>167</v>
      </c>
      <c r="AU146" s="188" t="s">
        <v>99</v>
      </c>
      <c r="AV146" s="12" t="s">
        <v>156</v>
      </c>
      <c r="AW146" s="12" t="s">
        <v>35</v>
      </c>
      <c r="AX146" s="12" t="s">
        <v>83</v>
      </c>
      <c r="AY146" s="188" t="s">
        <v>151</v>
      </c>
    </row>
    <row r="147" spans="2:65" s="1" customFormat="1" ht="31.5" customHeight="1">
      <c r="B147" s="129"/>
      <c r="C147" s="158" t="s">
        <v>186</v>
      </c>
      <c r="D147" s="158" t="s">
        <v>152</v>
      </c>
      <c r="E147" s="159" t="s">
        <v>187</v>
      </c>
      <c r="F147" s="315" t="s">
        <v>188</v>
      </c>
      <c r="G147" s="315"/>
      <c r="H147" s="315"/>
      <c r="I147" s="315"/>
      <c r="J147" s="160" t="s">
        <v>164</v>
      </c>
      <c r="K147" s="161">
        <v>29.013999999999999</v>
      </c>
      <c r="L147" s="316">
        <v>0</v>
      </c>
      <c r="M147" s="316"/>
      <c r="N147" s="317">
        <f>ROUND(L147*K147,2)</f>
        <v>0</v>
      </c>
      <c r="O147" s="317"/>
      <c r="P147" s="317"/>
      <c r="Q147" s="317"/>
      <c r="R147" s="132"/>
      <c r="T147" s="162" t="s">
        <v>5</v>
      </c>
      <c r="U147" s="46" t="s">
        <v>43</v>
      </c>
      <c r="V147" s="38"/>
      <c r="W147" s="163">
        <f>V147*K147</f>
        <v>0</v>
      </c>
      <c r="X147" s="163">
        <v>0</v>
      </c>
      <c r="Y147" s="163">
        <f>X147*K147</f>
        <v>0</v>
      </c>
      <c r="Z147" s="163">
        <v>0</v>
      </c>
      <c r="AA147" s="164">
        <f>Z147*K147</f>
        <v>0</v>
      </c>
      <c r="AR147" s="20" t="s">
        <v>156</v>
      </c>
      <c r="AT147" s="20" t="s">
        <v>152</v>
      </c>
      <c r="AU147" s="20" t="s">
        <v>99</v>
      </c>
      <c r="AY147" s="20" t="s">
        <v>151</v>
      </c>
      <c r="BE147" s="103">
        <f>IF(U147="základní",N147,0)</f>
        <v>0</v>
      </c>
      <c r="BF147" s="103">
        <f>IF(U147="snížená",N147,0)</f>
        <v>0</v>
      </c>
      <c r="BG147" s="103">
        <f>IF(U147="zákl. přenesená",N147,0)</f>
        <v>0</v>
      </c>
      <c r="BH147" s="103">
        <f>IF(U147="sníž. přenesená",N147,0)</f>
        <v>0</v>
      </c>
      <c r="BI147" s="103">
        <f>IF(U147="nulová",N147,0)</f>
        <v>0</v>
      </c>
      <c r="BJ147" s="20" t="s">
        <v>83</v>
      </c>
      <c r="BK147" s="103">
        <f>ROUND(L147*K147,2)</f>
        <v>0</v>
      </c>
      <c r="BL147" s="20" t="s">
        <v>156</v>
      </c>
      <c r="BM147" s="20" t="s">
        <v>189</v>
      </c>
    </row>
    <row r="148" spans="2:65" s="1" customFormat="1" ht="31.5" customHeight="1">
      <c r="B148" s="129"/>
      <c r="C148" s="158" t="s">
        <v>190</v>
      </c>
      <c r="D148" s="158" t="s">
        <v>152</v>
      </c>
      <c r="E148" s="159" t="s">
        <v>191</v>
      </c>
      <c r="F148" s="315" t="s">
        <v>192</v>
      </c>
      <c r="G148" s="315"/>
      <c r="H148" s="315"/>
      <c r="I148" s="315"/>
      <c r="J148" s="160" t="s">
        <v>164</v>
      </c>
      <c r="K148" s="161">
        <v>34.968000000000004</v>
      </c>
      <c r="L148" s="316">
        <v>0</v>
      </c>
      <c r="M148" s="316"/>
      <c r="N148" s="317">
        <f>ROUND(L148*K148,2)</f>
        <v>0</v>
      </c>
      <c r="O148" s="317"/>
      <c r="P148" s="317"/>
      <c r="Q148" s="317"/>
      <c r="R148" s="132"/>
      <c r="T148" s="162" t="s">
        <v>5</v>
      </c>
      <c r="U148" s="46" t="s">
        <v>43</v>
      </c>
      <c r="V148" s="38"/>
      <c r="W148" s="163">
        <f>V148*K148</f>
        <v>0</v>
      </c>
      <c r="X148" s="163">
        <v>0</v>
      </c>
      <c r="Y148" s="163">
        <f>X148*K148</f>
        <v>0</v>
      </c>
      <c r="Z148" s="163">
        <v>0</v>
      </c>
      <c r="AA148" s="164">
        <f>Z148*K148</f>
        <v>0</v>
      </c>
      <c r="AR148" s="20" t="s">
        <v>156</v>
      </c>
      <c r="AT148" s="20" t="s">
        <v>152</v>
      </c>
      <c r="AU148" s="20" t="s">
        <v>99</v>
      </c>
      <c r="AY148" s="20" t="s">
        <v>151</v>
      </c>
      <c r="BE148" s="103">
        <f>IF(U148="základní",N148,0)</f>
        <v>0</v>
      </c>
      <c r="BF148" s="103">
        <f>IF(U148="snížená",N148,0)</f>
        <v>0</v>
      </c>
      <c r="BG148" s="103">
        <f>IF(U148="zákl. přenesená",N148,0)</f>
        <v>0</v>
      </c>
      <c r="BH148" s="103">
        <f>IF(U148="sníž. přenesená",N148,0)</f>
        <v>0</v>
      </c>
      <c r="BI148" s="103">
        <f>IF(U148="nulová",N148,0)</f>
        <v>0</v>
      </c>
      <c r="BJ148" s="20" t="s">
        <v>83</v>
      </c>
      <c r="BK148" s="103">
        <f>ROUND(L148*K148,2)</f>
        <v>0</v>
      </c>
      <c r="BL148" s="20" t="s">
        <v>156</v>
      </c>
      <c r="BM148" s="20" t="s">
        <v>193</v>
      </c>
    </row>
    <row r="149" spans="2:65" s="11" customFormat="1" ht="22.5" customHeight="1">
      <c r="B149" s="173"/>
      <c r="C149" s="174"/>
      <c r="D149" s="174"/>
      <c r="E149" s="175" t="s">
        <v>5</v>
      </c>
      <c r="F149" s="332" t="s">
        <v>194</v>
      </c>
      <c r="G149" s="333"/>
      <c r="H149" s="333"/>
      <c r="I149" s="333"/>
      <c r="J149" s="174"/>
      <c r="K149" s="176" t="s">
        <v>5</v>
      </c>
      <c r="L149" s="174"/>
      <c r="M149" s="174"/>
      <c r="N149" s="174"/>
      <c r="O149" s="174"/>
      <c r="P149" s="174"/>
      <c r="Q149" s="174"/>
      <c r="R149" s="177"/>
      <c r="T149" s="178"/>
      <c r="U149" s="174"/>
      <c r="V149" s="174"/>
      <c r="W149" s="174"/>
      <c r="X149" s="174"/>
      <c r="Y149" s="174"/>
      <c r="Z149" s="174"/>
      <c r="AA149" s="179"/>
      <c r="AT149" s="180" t="s">
        <v>167</v>
      </c>
      <c r="AU149" s="180" t="s">
        <v>99</v>
      </c>
      <c r="AV149" s="11" t="s">
        <v>83</v>
      </c>
      <c r="AW149" s="11" t="s">
        <v>35</v>
      </c>
      <c r="AX149" s="11" t="s">
        <v>78</v>
      </c>
      <c r="AY149" s="180" t="s">
        <v>151</v>
      </c>
    </row>
    <row r="150" spans="2:65" s="10" customFormat="1" ht="22.5" customHeight="1">
      <c r="B150" s="165"/>
      <c r="C150" s="166"/>
      <c r="D150" s="166"/>
      <c r="E150" s="167" t="s">
        <v>5</v>
      </c>
      <c r="F150" s="328" t="s">
        <v>195</v>
      </c>
      <c r="G150" s="329"/>
      <c r="H150" s="329"/>
      <c r="I150" s="329"/>
      <c r="J150" s="166"/>
      <c r="K150" s="168">
        <v>5.9539999999999997</v>
      </c>
      <c r="L150" s="166"/>
      <c r="M150" s="166"/>
      <c r="N150" s="166"/>
      <c r="O150" s="166"/>
      <c r="P150" s="166"/>
      <c r="Q150" s="166"/>
      <c r="R150" s="169"/>
      <c r="T150" s="170"/>
      <c r="U150" s="166"/>
      <c r="V150" s="166"/>
      <c r="W150" s="166"/>
      <c r="X150" s="166"/>
      <c r="Y150" s="166"/>
      <c r="Z150" s="166"/>
      <c r="AA150" s="171"/>
      <c r="AT150" s="172" t="s">
        <v>167</v>
      </c>
      <c r="AU150" s="172" t="s">
        <v>99</v>
      </c>
      <c r="AV150" s="10" t="s">
        <v>99</v>
      </c>
      <c r="AW150" s="10" t="s">
        <v>35</v>
      </c>
      <c r="AX150" s="10" t="s">
        <v>78</v>
      </c>
      <c r="AY150" s="172" t="s">
        <v>151</v>
      </c>
    </row>
    <row r="151" spans="2:65" s="11" customFormat="1" ht="22.5" customHeight="1">
      <c r="B151" s="173"/>
      <c r="C151" s="174"/>
      <c r="D151" s="174"/>
      <c r="E151" s="175" t="s">
        <v>5</v>
      </c>
      <c r="F151" s="326" t="s">
        <v>196</v>
      </c>
      <c r="G151" s="327"/>
      <c r="H151" s="327"/>
      <c r="I151" s="327"/>
      <c r="J151" s="174"/>
      <c r="K151" s="176" t="s">
        <v>5</v>
      </c>
      <c r="L151" s="174"/>
      <c r="M151" s="174"/>
      <c r="N151" s="174"/>
      <c r="O151" s="174"/>
      <c r="P151" s="174"/>
      <c r="Q151" s="174"/>
      <c r="R151" s="177"/>
      <c r="T151" s="178"/>
      <c r="U151" s="174"/>
      <c r="V151" s="174"/>
      <c r="W151" s="174"/>
      <c r="X151" s="174"/>
      <c r="Y151" s="174"/>
      <c r="Z151" s="174"/>
      <c r="AA151" s="179"/>
      <c r="AT151" s="180" t="s">
        <v>167</v>
      </c>
      <c r="AU151" s="180" t="s">
        <v>99</v>
      </c>
      <c r="AV151" s="11" t="s">
        <v>83</v>
      </c>
      <c r="AW151" s="11" t="s">
        <v>35</v>
      </c>
      <c r="AX151" s="11" t="s">
        <v>78</v>
      </c>
      <c r="AY151" s="180" t="s">
        <v>151</v>
      </c>
    </row>
    <row r="152" spans="2:65" s="10" customFormat="1" ht="22.5" customHeight="1">
      <c r="B152" s="165"/>
      <c r="C152" s="166"/>
      <c r="D152" s="166"/>
      <c r="E152" s="167" t="s">
        <v>5</v>
      </c>
      <c r="F152" s="328" t="s">
        <v>181</v>
      </c>
      <c r="G152" s="329"/>
      <c r="H152" s="329"/>
      <c r="I152" s="329"/>
      <c r="J152" s="166"/>
      <c r="K152" s="168">
        <v>10.25</v>
      </c>
      <c r="L152" s="166"/>
      <c r="M152" s="166"/>
      <c r="N152" s="166"/>
      <c r="O152" s="166"/>
      <c r="P152" s="166"/>
      <c r="Q152" s="166"/>
      <c r="R152" s="169"/>
      <c r="T152" s="170"/>
      <c r="U152" s="166"/>
      <c r="V152" s="166"/>
      <c r="W152" s="166"/>
      <c r="X152" s="166"/>
      <c r="Y152" s="166"/>
      <c r="Z152" s="166"/>
      <c r="AA152" s="171"/>
      <c r="AT152" s="172" t="s">
        <v>167</v>
      </c>
      <c r="AU152" s="172" t="s">
        <v>99</v>
      </c>
      <c r="AV152" s="10" t="s">
        <v>99</v>
      </c>
      <c r="AW152" s="10" t="s">
        <v>35</v>
      </c>
      <c r="AX152" s="10" t="s">
        <v>78</v>
      </c>
      <c r="AY152" s="172" t="s">
        <v>151</v>
      </c>
    </row>
    <row r="153" spans="2:65" s="11" customFormat="1" ht="22.5" customHeight="1">
      <c r="B153" s="173"/>
      <c r="C153" s="174"/>
      <c r="D153" s="174"/>
      <c r="E153" s="175" t="s">
        <v>5</v>
      </c>
      <c r="F153" s="326" t="s">
        <v>197</v>
      </c>
      <c r="G153" s="327"/>
      <c r="H153" s="327"/>
      <c r="I153" s="327"/>
      <c r="J153" s="174"/>
      <c r="K153" s="176" t="s">
        <v>5</v>
      </c>
      <c r="L153" s="174"/>
      <c r="M153" s="174"/>
      <c r="N153" s="174"/>
      <c r="O153" s="174"/>
      <c r="P153" s="174"/>
      <c r="Q153" s="174"/>
      <c r="R153" s="177"/>
      <c r="T153" s="178"/>
      <c r="U153" s="174"/>
      <c r="V153" s="174"/>
      <c r="W153" s="174"/>
      <c r="X153" s="174"/>
      <c r="Y153" s="174"/>
      <c r="Z153" s="174"/>
      <c r="AA153" s="179"/>
      <c r="AT153" s="180" t="s">
        <v>167</v>
      </c>
      <c r="AU153" s="180" t="s">
        <v>99</v>
      </c>
      <c r="AV153" s="11" t="s">
        <v>83</v>
      </c>
      <c r="AW153" s="11" t="s">
        <v>35</v>
      </c>
      <c r="AX153" s="11" t="s">
        <v>78</v>
      </c>
      <c r="AY153" s="180" t="s">
        <v>151</v>
      </c>
    </row>
    <row r="154" spans="2:65" s="10" customFormat="1" ht="22.5" customHeight="1">
      <c r="B154" s="165"/>
      <c r="C154" s="166"/>
      <c r="D154" s="166"/>
      <c r="E154" s="167" t="s">
        <v>5</v>
      </c>
      <c r="F154" s="328" t="s">
        <v>183</v>
      </c>
      <c r="G154" s="329"/>
      <c r="H154" s="329"/>
      <c r="I154" s="329"/>
      <c r="J154" s="166"/>
      <c r="K154" s="168">
        <v>15.276999999999999</v>
      </c>
      <c r="L154" s="166"/>
      <c r="M154" s="166"/>
      <c r="N154" s="166"/>
      <c r="O154" s="166"/>
      <c r="P154" s="166"/>
      <c r="Q154" s="166"/>
      <c r="R154" s="169"/>
      <c r="T154" s="170"/>
      <c r="U154" s="166"/>
      <c r="V154" s="166"/>
      <c r="W154" s="166"/>
      <c r="X154" s="166"/>
      <c r="Y154" s="166"/>
      <c r="Z154" s="166"/>
      <c r="AA154" s="171"/>
      <c r="AT154" s="172" t="s">
        <v>167</v>
      </c>
      <c r="AU154" s="172" t="s">
        <v>99</v>
      </c>
      <c r="AV154" s="10" t="s">
        <v>99</v>
      </c>
      <c r="AW154" s="10" t="s">
        <v>35</v>
      </c>
      <c r="AX154" s="10" t="s">
        <v>78</v>
      </c>
      <c r="AY154" s="172" t="s">
        <v>151</v>
      </c>
    </row>
    <row r="155" spans="2:65" s="10" customFormat="1" ht="22.5" customHeight="1">
      <c r="B155" s="165"/>
      <c r="C155" s="166"/>
      <c r="D155" s="166"/>
      <c r="E155" s="167" t="s">
        <v>5</v>
      </c>
      <c r="F155" s="328" t="s">
        <v>184</v>
      </c>
      <c r="G155" s="329"/>
      <c r="H155" s="329"/>
      <c r="I155" s="329"/>
      <c r="J155" s="166"/>
      <c r="K155" s="168">
        <v>3.4870000000000001</v>
      </c>
      <c r="L155" s="166"/>
      <c r="M155" s="166"/>
      <c r="N155" s="166"/>
      <c r="O155" s="166"/>
      <c r="P155" s="166"/>
      <c r="Q155" s="166"/>
      <c r="R155" s="169"/>
      <c r="T155" s="170"/>
      <c r="U155" s="166"/>
      <c r="V155" s="166"/>
      <c r="W155" s="166"/>
      <c r="X155" s="166"/>
      <c r="Y155" s="166"/>
      <c r="Z155" s="166"/>
      <c r="AA155" s="171"/>
      <c r="AT155" s="172" t="s">
        <v>167</v>
      </c>
      <c r="AU155" s="172" t="s">
        <v>99</v>
      </c>
      <c r="AV155" s="10" t="s">
        <v>99</v>
      </c>
      <c r="AW155" s="10" t="s">
        <v>35</v>
      </c>
      <c r="AX155" s="10" t="s">
        <v>78</v>
      </c>
      <c r="AY155" s="172" t="s">
        <v>151</v>
      </c>
    </row>
    <row r="156" spans="2:65" s="12" customFormat="1" ht="22.5" customHeight="1">
      <c r="B156" s="181"/>
      <c r="C156" s="182"/>
      <c r="D156" s="182"/>
      <c r="E156" s="183" t="s">
        <v>5</v>
      </c>
      <c r="F156" s="330" t="s">
        <v>185</v>
      </c>
      <c r="G156" s="331"/>
      <c r="H156" s="331"/>
      <c r="I156" s="331"/>
      <c r="J156" s="182"/>
      <c r="K156" s="184">
        <v>34.968000000000004</v>
      </c>
      <c r="L156" s="182"/>
      <c r="M156" s="182"/>
      <c r="N156" s="182"/>
      <c r="O156" s="182"/>
      <c r="P156" s="182"/>
      <c r="Q156" s="182"/>
      <c r="R156" s="185"/>
      <c r="T156" s="186"/>
      <c r="U156" s="182"/>
      <c r="V156" s="182"/>
      <c r="W156" s="182"/>
      <c r="X156" s="182"/>
      <c r="Y156" s="182"/>
      <c r="Z156" s="182"/>
      <c r="AA156" s="187"/>
      <c r="AT156" s="188" t="s">
        <v>167</v>
      </c>
      <c r="AU156" s="188" t="s">
        <v>99</v>
      </c>
      <c r="AV156" s="12" t="s">
        <v>156</v>
      </c>
      <c r="AW156" s="12" t="s">
        <v>35</v>
      </c>
      <c r="AX156" s="12" t="s">
        <v>83</v>
      </c>
      <c r="AY156" s="188" t="s">
        <v>151</v>
      </c>
    </row>
    <row r="157" spans="2:65" s="1" customFormat="1" ht="31.5" customHeight="1">
      <c r="B157" s="129"/>
      <c r="C157" s="158" t="s">
        <v>198</v>
      </c>
      <c r="D157" s="158" t="s">
        <v>152</v>
      </c>
      <c r="E157" s="159" t="s">
        <v>199</v>
      </c>
      <c r="F157" s="315" t="s">
        <v>200</v>
      </c>
      <c r="G157" s="315"/>
      <c r="H157" s="315"/>
      <c r="I157" s="315"/>
      <c r="J157" s="160" t="s">
        <v>164</v>
      </c>
      <c r="K157" s="161">
        <v>34.968000000000004</v>
      </c>
      <c r="L157" s="316">
        <v>0</v>
      </c>
      <c r="M157" s="316"/>
      <c r="N157" s="317">
        <f>ROUND(L157*K157,2)</f>
        <v>0</v>
      </c>
      <c r="O157" s="317"/>
      <c r="P157" s="317"/>
      <c r="Q157" s="317"/>
      <c r="R157" s="132"/>
      <c r="T157" s="162" t="s">
        <v>5</v>
      </c>
      <c r="U157" s="46" t="s">
        <v>43</v>
      </c>
      <c r="V157" s="38"/>
      <c r="W157" s="163">
        <f>V157*K157</f>
        <v>0</v>
      </c>
      <c r="X157" s="163">
        <v>0</v>
      </c>
      <c r="Y157" s="163">
        <f>X157*K157</f>
        <v>0</v>
      </c>
      <c r="Z157" s="163">
        <v>0</v>
      </c>
      <c r="AA157" s="164">
        <f>Z157*K157</f>
        <v>0</v>
      </c>
      <c r="AR157" s="20" t="s">
        <v>156</v>
      </c>
      <c r="AT157" s="20" t="s">
        <v>152</v>
      </c>
      <c r="AU157" s="20" t="s">
        <v>99</v>
      </c>
      <c r="AY157" s="20" t="s">
        <v>151</v>
      </c>
      <c r="BE157" s="103">
        <f>IF(U157="základní",N157,0)</f>
        <v>0</v>
      </c>
      <c r="BF157" s="103">
        <f>IF(U157="snížená",N157,0)</f>
        <v>0</v>
      </c>
      <c r="BG157" s="103">
        <f>IF(U157="zákl. přenesená",N157,0)</f>
        <v>0</v>
      </c>
      <c r="BH157" s="103">
        <f>IF(U157="sníž. přenesená",N157,0)</f>
        <v>0</v>
      </c>
      <c r="BI157" s="103">
        <f>IF(U157="nulová",N157,0)</f>
        <v>0</v>
      </c>
      <c r="BJ157" s="20" t="s">
        <v>83</v>
      </c>
      <c r="BK157" s="103">
        <f>ROUND(L157*K157,2)</f>
        <v>0</v>
      </c>
      <c r="BL157" s="20" t="s">
        <v>156</v>
      </c>
      <c r="BM157" s="20" t="s">
        <v>201</v>
      </c>
    </row>
    <row r="158" spans="2:65" s="10" customFormat="1" ht="22.5" customHeight="1">
      <c r="B158" s="165"/>
      <c r="C158" s="166"/>
      <c r="D158" s="166"/>
      <c r="E158" s="167" t="s">
        <v>5</v>
      </c>
      <c r="F158" s="324" t="s">
        <v>202</v>
      </c>
      <c r="G158" s="325"/>
      <c r="H158" s="325"/>
      <c r="I158" s="325"/>
      <c r="J158" s="166"/>
      <c r="K158" s="168">
        <v>34.968000000000004</v>
      </c>
      <c r="L158" s="166"/>
      <c r="M158" s="166"/>
      <c r="N158" s="166"/>
      <c r="O158" s="166"/>
      <c r="P158" s="166"/>
      <c r="Q158" s="166"/>
      <c r="R158" s="169"/>
      <c r="T158" s="170"/>
      <c r="U158" s="166"/>
      <c r="V158" s="166"/>
      <c r="W158" s="166"/>
      <c r="X158" s="166"/>
      <c r="Y158" s="166"/>
      <c r="Z158" s="166"/>
      <c r="AA158" s="171"/>
      <c r="AT158" s="172" t="s">
        <v>167</v>
      </c>
      <c r="AU158" s="172" t="s">
        <v>99</v>
      </c>
      <c r="AV158" s="10" t="s">
        <v>99</v>
      </c>
      <c r="AW158" s="10" t="s">
        <v>35</v>
      </c>
      <c r="AX158" s="10" t="s">
        <v>83</v>
      </c>
      <c r="AY158" s="172" t="s">
        <v>151</v>
      </c>
    </row>
    <row r="159" spans="2:65" s="1" customFormat="1" ht="44.25" customHeight="1">
      <c r="B159" s="129"/>
      <c r="C159" s="158" t="s">
        <v>203</v>
      </c>
      <c r="D159" s="158" t="s">
        <v>152</v>
      </c>
      <c r="E159" s="159" t="s">
        <v>204</v>
      </c>
      <c r="F159" s="315" t="s">
        <v>205</v>
      </c>
      <c r="G159" s="315"/>
      <c r="H159" s="315"/>
      <c r="I159" s="315"/>
      <c r="J159" s="160" t="s">
        <v>164</v>
      </c>
      <c r="K159" s="161">
        <v>5.3</v>
      </c>
      <c r="L159" s="316">
        <v>0</v>
      </c>
      <c r="M159" s="316"/>
      <c r="N159" s="317">
        <f>ROUND(L159*K159,2)</f>
        <v>0</v>
      </c>
      <c r="O159" s="317"/>
      <c r="P159" s="317"/>
      <c r="Q159" s="317"/>
      <c r="R159" s="132"/>
      <c r="T159" s="162" t="s">
        <v>5</v>
      </c>
      <c r="U159" s="46" t="s">
        <v>43</v>
      </c>
      <c r="V159" s="38"/>
      <c r="W159" s="163">
        <f>V159*K159</f>
        <v>0</v>
      </c>
      <c r="X159" s="163">
        <v>0</v>
      </c>
      <c r="Y159" s="163">
        <f>X159*K159</f>
        <v>0</v>
      </c>
      <c r="Z159" s="163">
        <v>0</v>
      </c>
      <c r="AA159" s="164">
        <f>Z159*K159</f>
        <v>0</v>
      </c>
      <c r="AR159" s="20" t="s">
        <v>156</v>
      </c>
      <c r="AT159" s="20" t="s">
        <v>152</v>
      </c>
      <c r="AU159" s="20" t="s">
        <v>99</v>
      </c>
      <c r="AY159" s="20" t="s">
        <v>151</v>
      </c>
      <c r="BE159" s="103">
        <f>IF(U159="základní",N159,0)</f>
        <v>0</v>
      </c>
      <c r="BF159" s="103">
        <f>IF(U159="snížená",N159,0)</f>
        <v>0</v>
      </c>
      <c r="BG159" s="103">
        <f>IF(U159="zákl. přenesená",N159,0)</f>
        <v>0</v>
      </c>
      <c r="BH159" s="103">
        <f>IF(U159="sníž. přenesená",N159,0)</f>
        <v>0</v>
      </c>
      <c r="BI159" s="103">
        <f>IF(U159="nulová",N159,0)</f>
        <v>0</v>
      </c>
      <c r="BJ159" s="20" t="s">
        <v>83</v>
      </c>
      <c r="BK159" s="103">
        <f>ROUND(L159*K159,2)</f>
        <v>0</v>
      </c>
      <c r="BL159" s="20" t="s">
        <v>156</v>
      </c>
      <c r="BM159" s="20" t="s">
        <v>206</v>
      </c>
    </row>
    <row r="160" spans="2:65" s="10" customFormat="1" ht="22.5" customHeight="1">
      <c r="B160" s="165"/>
      <c r="C160" s="166"/>
      <c r="D160" s="166"/>
      <c r="E160" s="167" t="s">
        <v>5</v>
      </c>
      <c r="F160" s="324" t="s">
        <v>207</v>
      </c>
      <c r="G160" s="325"/>
      <c r="H160" s="325"/>
      <c r="I160" s="325"/>
      <c r="J160" s="166"/>
      <c r="K160" s="168">
        <v>1</v>
      </c>
      <c r="L160" s="166"/>
      <c r="M160" s="166"/>
      <c r="N160" s="166"/>
      <c r="O160" s="166"/>
      <c r="P160" s="166"/>
      <c r="Q160" s="166"/>
      <c r="R160" s="169"/>
      <c r="T160" s="170"/>
      <c r="U160" s="166"/>
      <c r="V160" s="166"/>
      <c r="W160" s="166"/>
      <c r="X160" s="166"/>
      <c r="Y160" s="166"/>
      <c r="Z160" s="166"/>
      <c r="AA160" s="171"/>
      <c r="AT160" s="172" t="s">
        <v>167</v>
      </c>
      <c r="AU160" s="172" t="s">
        <v>99</v>
      </c>
      <c r="AV160" s="10" t="s">
        <v>99</v>
      </c>
      <c r="AW160" s="10" t="s">
        <v>35</v>
      </c>
      <c r="AX160" s="10" t="s">
        <v>78</v>
      </c>
      <c r="AY160" s="172" t="s">
        <v>151</v>
      </c>
    </row>
    <row r="161" spans="2:65" s="10" customFormat="1" ht="22.5" customHeight="1">
      <c r="B161" s="165"/>
      <c r="C161" s="166"/>
      <c r="D161" s="166"/>
      <c r="E161" s="167" t="s">
        <v>5</v>
      </c>
      <c r="F161" s="328" t="s">
        <v>208</v>
      </c>
      <c r="G161" s="329"/>
      <c r="H161" s="329"/>
      <c r="I161" s="329"/>
      <c r="J161" s="166"/>
      <c r="K161" s="168">
        <v>4.3</v>
      </c>
      <c r="L161" s="166"/>
      <c r="M161" s="166"/>
      <c r="N161" s="166"/>
      <c r="O161" s="166"/>
      <c r="P161" s="166"/>
      <c r="Q161" s="166"/>
      <c r="R161" s="169"/>
      <c r="T161" s="170"/>
      <c r="U161" s="166"/>
      <c r="V161" s="166"/>
      <c r="W161" s="166"/>
      <c r="X161" s="166"/>
      <c r="Y161" s="166"/>
      <c r="Z161" s="166"/>
      <c r="AA161" s="171"/>
      <c r="AT161" s="172" t="s">
        <v>167</v>
      </c>
      <c r="AU161" s="172" t="s">
        <v>99</v>
      </c>
      <c r="AV161" s="10" t="s">
        <v>99</v>
      </c>
      <c r="AW161" s="10" t="s">
        <v>35</v>
      </c>
      <c r="AX161" s="10" t="s">
        <v>78</v>
      </c>
      <c r="AY161" s="172" t="s">
        <v>151</v>
      </c>
    </row>
    <row r="162" spans="2:65" s="12" customFormat="1" ht="22.5" customHeight="1">
      <c r="B162" s="181"/>
      <c r="C162" s="182"/>
      <c r="D162" s="182"/>
      <c r="E162" s="183" t="s">
        <v>5</v>
      </c>
      <c r="F162" s="330" t="s">
        <v>185</v>
      </c>
      <c r="G162" s="331"/>
      <c r="H162" s="331"/>
      <c r="I162" s="331"/>
      <c r="J162" s="182"/>
      <c r="K162" s="184">
        <v>5.3</v>
      </c>
      <c r="L162" s="182"/>
      <c r="M162" s="182"/>
      <c r="N162" s="182"/>
      <c r="O162" s="182"/>
      <c r="P162" s="182"/>
      <c r="Q162" s="182"/>
      <c r="R162" s="185"/>
      <c r="T162" s="186"/>
      <c r="U162" s="182"/>
      <c r="V162" s="182"/>
      <c r="W162" s="182"/>
      <c r="X162" s="182"/>
      <c r="Y162" s="182"/>
      <c r="Z162" s="182"/>
      <c r="AA162" s="187"/>
      <c r="AT162" s="188" t="s">
        <v>167</v>
      </c>
      <c r="AU162" s="188" t="s">
        <v>99</v>
      </c>
      <c r="AV162" s="12" t="s">
        <v>156</v>
      </c>
      <c r="AW162" s="12" t="s">
        <v>35</v>
      </c>
      <c r="AX162" s="12" t="s">
        <v>83</v>
      </c>
      <c r="AY162" s="188" t="s">
        <v>151</v>
      </c>
    </row>
    <row r="163" spans="2:65" s="1" customFormat="1" ht="31.5" customHeight="1">
      <c r="B163" s="129"/>
      <c r="C163" s="158" t="s">
        <v>209</v>
      </c>
      <c r="D163" s="158" t="s">
        <v>152</v>
      </c>
      <c r="E163" s="159" t="s">
        <v>210</v>
      </c>
      <c r="F163" s="315" t="s">
        <v>211</v>
      </c>
      <c r="G163" s="315"/>
      <c r="H163" s="315"/>
      <c r="I163" s="315"/>
      <c r="J163" s="160" t="s">
        <v>164</v>
      </c>
      <c r="K163" s="161">
        <v>5.3</v>
      </c>
      <c r="L163" s="316">
        <v>0</v>
      </c>
      <c r="M163" s="316"/>
      <c r="N163" s="317">
        <f>ROUND(L163*K163,2)</f>
        <v>0</v>
      </c>
      <c r="O163" s="317"/>
      <c r="P163" s="317"/>
      <c r="Q163" s="317"/>
      <c r="R163" s="132"/>
      <c r="T163" s="162" t="s">
        <v>5</v>
      </c>
      <c r="U163" s="46" t="s">
        <v>43</v>
      </c>
      <c r="V163" s="38"/>
      <c r="W163" s="163">
        <f>V163*K163</f>
        <v>0</v>
      </c>
      <c r="X163" s="163">
        <v>0</v>
      </c>
      <c r="Y163" s="163">
        <f>X163*K163</f>
        <v>0</v>
      </c>
      <c r="Z163" s="163">
        <v>0</v>
      </c>
      <c r="AA163" s="164">
        <f>Z163*K163</f>
        <v>0</v>
      </c>
      <c r="AR163" s="20" t="s">
        <v>156</v>
      </c>
      <c r="AT163" s="20" t="s">
        <v>152</v>
      </c>
      <c r="AU163" s="20" t="s">
        <v>99</v>
      </c>
      <c r="AY163" s="20" t="s">
        <v>151</v>
      </c>
      <c r="BE163" s="103">
        <f>IF(U163="základní",N163,0)</f>
        <v>0</v>
      </c>
      <c r="BF163" s="103">
        <f>IF(U163="snížená",N163,0)</f>
        <v>0</v>
      </c>
      <c r="BG163" s="103">
        <f>IF(U163="zákl. přenesená",N163,0)</f>
        <v>0</v>
      </c>
      <c r="BH163" s="103">
        <f>IF(U163="sníž. přenesená",N163,0)</f>
        <v>0</v>
      </c>
      <c r="BI163" s="103">
        <f>IF(U163="nulová",N163,0)</f>
        <v>0</v>
      </c>
      <c r="BJ163" s="20" t="s">
        <v>83</v>
      </c>
      <c r="BK163" s="103">
        <f>ROUND(L163*K163,2)</f>
        <v>0</v>
      </c>
      <c r="BL163" s="20" t="s">
        <v>156</v>
      </c>
      <c r="BM163" s="20" t="s">
        <v>212</v>
      </c>
    </row>
    <row r="164" spans="2:65" s="1" customFormat="1" ht="31.5" customHeight="1">
      <c r="B164" s="129"/>
      <c r="C164" s="158" t="s">
        <v>213</v>
      </c>
      <c r="D164" s="158" t="s">
        <v>152</v>
      </c>
      <c r="E164" s="159" t="s">
        <v>214</v>
      </c>
      <c r="F164" s="315" t="s">
        <v>215</v>
      </c>
      <c r="G164" s="315"/>
      <c r="H164" s="315"/>
      <c r="I164" s="315"/>
      <c r="J164" s="160" t="s">
        <v>155</v>
      </c>
      <c r="K164" s="161">
        <v>42.16</v>
      </c>
      <c r="L164" s="316">
        <v>0</v>
      </c>
      <c r="M164" s="316"/>
      <c r="N164" s="317">
        <f>ROUND(L164*K164,2)</f>
        <v>0</v>
      </c>
      <c r="O164" s="317"/>
      <c r="P164" s="317"/>
      <c r="Q164" s="317"/>
      <c r="R164" s="132"/>
      <c r="T164" s="162" t="s">
        <v>5</v>
      </c>
      <c r="U164" s="46" t="s">
        <v>43</v>
      </c>
      <c r="V164" s="38"/>
      <c r="W164" s="163">
        <f>V164*K164</f>
        <v>0</v>
      </c>
      <c r="X164" s="163">
        <v>8.4000000000000003E-4</v>
      </c>
      <c r="Y164" s="163">
        <f>X164*K164</f>
        <v>3.5414399999999999E-2</v>
      </c>
      <c r="Z164" s="163">
        <v>0</v>
      </c>
      <c r="AA164" s="164">
        <f>Z164*K164</f>
        <v>0</v>
      </c>
      <c r="AR164" s="20" t="s">
        <v>156</v>
      </c>
      <c r="AT164" s="20" t="s">
        <v>152</v>
      </c>
      <c r="AU164" s="20" t="s">
        <v>99</v>
      </c>
      <c r="AY164" s="20" t="s">
        <v>151</v>
      </c>
      <c r="BE164" s="103">
        <f>IF(U164="základní",N164,0)</f>
        <v>0</v>
      </c>
      <c r="BF164" s="103">
        <f>IF(U164="snížená",N164,0)</f>
        <v>0</v>
      </c>
      <c r="BG164" s="103">
        <f>IF(U164="zákl. přenesená",N164,0)</f>
        <v>0</v>
      </c>
      <c r="BH164" s="103">
        <f>IF(U164="sníž. přenesená",N164,0)</f>
        <v>0</v>
      </c>
      <c r="BI164" s="103">
        <f>IF(U164="nulová",N164,0)</f>
        <v>0</v>
      </c>
      <c r="BJ164" s="20" t="s">
        <v>83</v>
      </c>
      <c r="BK164" s="103">
        <f>ROUND(L164*K164,2)</f>
        <v>0</v>
      </c>
      <c r="BL164" s="20" t="s">
        <v>156</v>
      </c>
      <c r="BM164" s="20" t="s">
        <v>216</v>
      </c>
    </row>
    <row r="165" spans="2:65" s="10" customFormat="1" ht="22.5" customHeight="1">
      <c r="B165" s="165"/>
      <c r="C165" s="166"/>
      <c r="D165" s="166"/>
      <c r="E165" s="167" t="s">
        <v>5</v>
      </c>
      <c r="F165" s="324" t="s">
        <v>217</v>
      </c>
      <c r="G165" s="325"/>
      <c r="H165" s="325"/>
      <c r="I165" s="325"/>
      <c r="J165" s="166"/>
      <c r="K165" s="168">
        <v>42.16</v>
      </c>
      <c r="L165" s="166"/>
      <c r="M165" s="166"/>
      <c r="N165" s="166"/>
      <c r="O165" s="166"/>
      <c r="P165" s="166"/>
      <c r="Q165" s="166"/>
      <c r="R165" s="169"/>
      <c r="T165" s="170"/>
      <c r="U165" s="166"/>
      <c r="V165" s="166"/>
      <c r="W165" s="166"/>
      <c r="X165" s="166"/>
      <c r="Y165" s="166"/>
      <c r="Z165" s="166"/>
      <c r="AA165" s="171"/>
      <c r="AT165" s="172" t="s">
        <v>167</v>
      </c>
      <c r="AU165" s="172" t="s">
        <v>99</v>
      </c>
      <c r="AV165" s="10" t="s">
        <v>99</v>
      </c>
      <c r="AW165" s="10" t="s">
        <v>35</v>
      </c>
      <c r="AX165" s="10" t="s">
        <v>83</v>
      </c>
      <c r="AY165" s="172" t="s">
        <v>151</v>
      </c>
    </row>
    <row r="166" spans="2:65" s="1" customFormat="1" ht="31.5" customHeight="1">
      <c r="B166" s="129"/>
      <c r="C166" s="158" t="s">
        <v>218</v>
      </c>
      <c r="D166" s="158" t="s">
        <v>152</v>
      </c>
      <c r="E166" s="159" t="s">
        <v>219</v>
      </c>
      <c r="F166" s="315" t="s">
        <v>220</v>
      </c>
      <c r="G166" s="315"/>
      <c r="H166" s="315"/>
      <c r="I166" s="315"/>
      <c r="J166" s="160" t="s">
        <v>155</v>
      </c>
      <c r="K166" s="161">
        <v>42.16</v>
      </c>
      <c r="L166" s="316">
        <v>0</v>
      </c>
      <c r="M166" s="316"/>
      <c r="N166" s="317">
        <f>ROUND(L166*K166,2)</f>
        <v>0</v>
      </c>
      <c r="O166" s="317"/>
      <c r="P166" s="317"/>
      <c r="Q166" s="317"/>
      <c r="R166" s="132"/>
      <c r="T166" s="162" t="s">
        <v>5</v>
      </c>
      <c r="U166" s="46" t="s">
        <v>43</v>
      </c>
      <c r="V166" s="38"/>
      <c r="W166" s="163">
        <f>V166*K166</f>
        <v>0</v>
      </c>
      <c r="X166" s="163">
        <v>0</v>
      </c>
      <c r="Y166" s="163">
        <f>X166*K166</f>
        <v>0</v>
      </c>
      <c r="Z166" s="163">
        <v>0</v>
      </c>
      <c r="AA166" s="164">
        <f>Z166*K166</f>
        <v>0</v>
      </c>
      <c r="AR166" s="20" t="s">
        <v>156</v>
      </c>
      <c r="AT166" s="20" t="s">
        <v>152</v>
      </c>
      <c r="AU166" s="20" t="s">
        <v>99</v>
      </c>
      <c r="AY166" s="20" t="s">
        <v>151</v>
      </c>
      <c r="BE166" s="103">
        <f>IF(U166="základní",N166,0)</f>
        <v>0</v>
      </c>
      <c r="BF166" s="103">
        <f>IF(U166="snížená",N166,0)</f>
        <v>0</v>
      </c>
      <c r="BG166" s="103">
        <f>IF(U166="zákl. přenesená",N166,0)</f>
        <v>0</v>
      </c>
      <c r="BH166" s="103">
        <f>IF(U166="sníž. přenesená",N166,0)</f>
        <v>0</v>
      </c>
      <c r="BI166" s="103">
        <f>IF(U166="nulová",N166,0)</f>
        <v>0</v>
      </c>
      <c r="BJ166" s="20" t="s">
        <v>83</v>
      </c>
      <c r="BK166" s="103">
        <f>ROUND(L166*K166,2)</f>
        <v>0</v>
      </c>
      <c r="BL166" s="20" t="s">
        <v>156</v>
      </c>
      <c r="BM166" s="20" t="s">
        <v>221</v>
      </c>
    </row>
    <row r="167" spans="2:65" s="1" customFormat="1" ht="31.5" customHeight="1">
      <c r="B167" s="129"/>
      <c r="C167" s="158" t="s">
        <v>222</v>
      </c>
      <c r="D167" s="158" t="s">
        <v>152</v>
      </c>
      <c r="E167" s="159" t="s">
        <v>223</v>
      </c>
      <c r="F167" s="315" t="s">
        <v>224</v>
      </c>
      <c r="G167" s="315"/>
      <c r="H167" s="315"/>
      <c r="I167" s="315"/>
      <c r="J167" s="160" t="s">
        <v>164</v>
      </c>
      <c r="K167" s="161">
        <v>15.528</v>
      </c>
      <c r="L167" s="316">
        <v>0</v>
      </c>
      <c r="M167" s="316"/>
      <c r="N167" s="317">
        <f>ROUND(L167*K167,2)</f>
        <v>0</v>
      </c>
      <c r="O167" s="317"/>
      <c r="P167" s="317"/>
      <c r="Q167" s="317"/>
      <c r="R167" s="132"/>
      <c r="T167" s="162" t="s">
        <v>5</v>
      </c>
      <c r="U167" s="46" t="s">
        <v>43</v>
      </c>
      <c r="V167" s="38"/>
      <c r="W167" s="163">
        <f>V167*K167</f>
        <v>0</v>
      </c>
      <c r="X167" s="163">
        <v>0</v>
      </c>
      <c r="Y167" s="163">
        <f>X167*K167</f>
        <v>0</v>
      </c>
      <c r="Z167" s="163">
        <v>0</v>
      </c>
      <c r="AA167" s="164">
        <f>Z167*K167</f>
        <v>0</v>
      </c>
      <c r="AR167" s="20" t="s">
        <v>156</v>
      </c>
      <c r="AT167" s="20" t="s">
        <v>152</v>
      </c>
      <c r="AU167" s="20" t="s">
        <v>99</v>
      </c>
      <c r="AY167" s="20" t="s">
        <v>151</v>
      </c>
      <c r="BE167" s="103">
        <f>IF(U167="základní",N167,0)</f>
        <v>0</v>
      </c>
      <c r="BF167" s="103">
        <f>IF(U167="snížená",N167,0)</f>
        <v>0</v>
      </c>
      <c r="BG167" s="103">
        <f>IF(U167="zákl. přenesená",N167,0)</f>
        <v>0</v>
      </c>
      <c r="BH167" s="103">
        <f>IF(U167="sníž. přenesená",N167,0)</f>
        <v>0</v>
      </c>
      <c r="BI167" s="103">
        <f>IF(U167="nulová",N167,0)</f>
        <v>0</v>
      </c>
      <c r="BJ167" s="20" t="s">
        <v>83</v>
      </c>
      <c r="BK167" s="103">
        <f>ROUND(L167*K167,2)</f>
        <v>0</v>
      </c>
      <c r="BL167" s="20" t="s">
        <v>156</v>
      </c>
      <c r="BM167" s="20" t="s">
        <v>225</v>
      </c>
    </row>
    <row r="168" spans="2:65" s="10" customFormat="1" ht="22.5" customHeight="1">
      <c r="B168" s="165"/>
      <c r="C168" s="166"/>
      <c r="D168" s="166"/>
      <c r="E168" s="167" t="s">
        <v>5</v>
      </c>
      <c r="F168" s="324" t="s">
        <v>226</v>
      </c>
      <c r="G168" s="325"/>
      <c r="H168" s="325"/>
      <c r="I168" s="325"/>
      <c r="J168" s="166"/>
      <c r="K168" s="168">
        <v>13.154</v>
      </c>
      <c r="L168" s="166"/>
      <c r="M168" s="166"/>
      <c r="N168" s="166"/>
      <c r="O168" s="166"/>
      <c r="P168" s="166"/>
      <c r="Q168" s="166"/>
      <c r="R168" s="169"/>
      <c r="T168" s="170"/>
      <c r="U168" s="166"/>
      <c r="V168" s="166"/>
      <c r="W168" s="166"/>
      <c r="X168" s="166"/>
      <c r="Y168" s="166"/>
      <c r="Z168" s="166"/>
      <c r="AA168" s="171"/>
      <c r="AT168" s="172" t="s">
        <v>167</v>
      </c>
      <c r="AU168" s="172" t="s">
        <v>99</v>
      </c>
      <c r="AV168" s="10" t="s">
        <v>99</v>
      </c>
      <c r="AW168" s="10" t="s">
        <v>35</v>
      </c>
      <c r="AX168" s="10" t="s">
        <v>78</v>
      </c>
      <c r="AY168" s="172" t="s">
        <v>151</v>
      </c>
    </row>
    <row r="169" spans="2:65" s="10" customFormat="1" ht="22.5" customHeight="1">
      <c r="B169" s="165"/>
      <c r="C169" s="166"/>
      <c r="D169" s="166"/>
      <c r="E169" s="167" t="s">
        <v>5</v>
      </c>
      <c r="F169" s="328" t="s">
        <v>227</v>
      </c>
      <c r="G169" s="329"/>
      <c r="H169" s="329"/>
      <c r="I169" s="329"/>
      <c r="J169" s="166"/>
      <c r="K169" s="168">
        <v>2.3740000000000001</v>
      </c>
      <c r="L169" s="166"/>
      <c r="M169" s="166"/>
      <c r="N169" s="166"/>
      <c r="O169" s="166"/>
      <c r="P169" s="166"/>
      <c r="Q169" s="166"/>
      <c r="R169" s="169"/>
      <c r="T169" s="170"/>
      <c r="U169" s="166"/>
      <c r="V169" s="166"/>
      <c r="W169" s="166"/>
      <c r="X169" s="166"/>
      <c r="Y169" s="166"/>
      <c r="Z169" s="166"/>
      <c r="AA169" s="171"/>
      <c r="AT169" s="172" t="s">
        <v>167</v>
      </c>
      <c r="AU169" s="172" t="s">
        <v>99</v>
      </c>
      <c r="AV169" s="10" t="s">
        <v>99</v>
      </c>
      <c r="AW169" s="10" t="s">
        <v>35</v>
      </c>
      <c r="AX169" s="10" t="s">
        <v>78</v>
      </c>
      <c r="AY169" s="172" t="s">
        <v>151</v>
      </c>
    </row>
    <row r="170" spans="2:65" s="12" customFormat="1" ht="22.5" customHeight="1">
      <c r="B170" s="181"/>
      <c r="C170" s="182"/>
      <c r="D170" s="182"/>
      <c r="E170" s="183" t="s">
        <v>5</v>
      </c>
      <c r="F170" s="330" t="s">
        <v>185</v>
      </c>
      <c r="G170" s="331"/>
      <c r="H170" s="331"/>
      <c r="I170" s="331"/>
      <c r="J170" s="182"/>
      <c r="K170" s="184">
        <v>15.528</v>
      </c>
      <c r="L170" s="182"/>
      <c r="M170" s="182"/>
      <c r="N170" s="182"/>
      <c r="O170" s="182"/>
      <c r="P170" s="182"/>
      <c r="Q170" s="182"/>
      <c r="R170" s="185"/>
      <c r="T170" s="186"/>
      <c r="U170" s="182"/>
      <c r="V170" s="182"/>
      <c r="W170" s="182"/>
      <c r="X170" s="182"/>
      <c r="Y170" s="182"/>
      <c r="Z170" s="182"/>
      <c r="AA170" s="187"/>
      <c r="AT170" s="188" t="s">
        <v>167</v>
      </c>
      <c r="AU170" s="188" t="s">
        <v>99</v>
      </c>
      <c r="AV170" s="12" t="s">
        <v>156</v>
      </c>
      <c r="AW170" s="12" t="s">
        <v>35</v>
      </c>
      <c r="AX170" s="12" t="s">
        <v>83</v>
      </c>
      <c r="AY170" s="188" t="s">
        <v>151</v>
      </c>
    </row>
    <row r="171" spans="2:65" s="1" customFormat="1" ht="31.5" customHeight="1">
      <c r="B171" s="129"/>
      <c r="C171" s="158" t="s">
        <v>11</v>
      </c>
      <c r="D171" s="158" t="s">
        <v>152</v>
      </c>
      <c r="E171" s="159" t="s">
        <v>228</v>
      </c>
      <c r="F171" s="315" t="s">
        <v>229</v>
      </c>
      <c r="G171" s="315"/>
      <c r="H171" s="315"/>
      <c r="I171" s="315"/>
      <c r="J171" s="160" t="s">
        <v>164</v>
      </c>
      <c r="K171" s="161">
        <v>41.975000000000001</v>
      </c>
      <c r="L171" s="316">
        <v>0</v>
      </c>
      <c r="M171" s="316"/>
      <c r="N171" s="317">
        <f>ROUND(L171*K171,2)</f>
        <v>0</v>
      </c>
      <c r="O171" s="317"/>
      <c r="P171" s="317"/>
      <c r="Q171" s="317"/>
      <c r="R171" s="132"/>
      <c r="T171" s="162" t="s">
        <v>5</v>
      </c>
      <c r="U171" s="46" t="s">
        <v>43</v>
      </c>
      <c r="V171" s="38"/>
      <c r="W171" s="163">
        <f>V171*K171</f>
        <v>0</v>
      </c>
      <c r="X171" s="163">
        <v>0</v>
      </c>
      <c r="Y171" s="163">
        <f>X171*K171</f>
        <v>0</v>
      </c>
      <c r="Z171" s="163">
        <v>0</v>
      </c>
      <c r="AA171" s="164">
        <f>Z171*K171</f>
        <v>0</v>
      </c>
      <c r="AR171" s="20" t="s">
        <v>156</v>
      </c>
      <c r="AT171" s="20" t="s">
        <v>152</v>
      </c>
      <c r="AU171" s="20" t="s">
        <v>99</v>
      </c>
      <c r="AY171" s="20" t="s">
        <v>151</v>
      </c>
      <c r="BE171" s="103">
        <f>IF(U171="základní",N171,0)</f>
        <v>0</v>
      </c>
      <c r="BF171" s="103">
        <f>IF(U171="snížená",N171,0)</f>
        <v>0</v>
      </c>
      <c r="BG171" s="103">
        <f>IF(U171="zákl. přenesená",N171,0)</f>
        <v>0</v>
      </c>
      <c r="BH171" s="103">
        <f>IF(U171="sníž. přenesená",N171,0)</f>
        <v>0</v>
      </c>
      <c r="BI171" s="103">
        <f>IF(U171="nulová",N171,0)</f>
        <v>0</v>
      </c>
      <c r="BJ171" s="20" t="s">
        <v>83</v>
      </c>
      <c r="BK171" s="103">
        <f>ROUND(L171*K171,2)</f>
        <v>0</v>
      </c>
      <c r="BL171" s="20" t="s">
        <v>156</v>
      </c>
      <c r="BM171" s="20" t="s">
        <v>230</v>
      </c>
    </row>
    <row r="172" spans="2:65" s="1" customFormat="1" ht="31.5" customHeight="1">
      <c r="B172" s="129"/>
      <c r="C172" s="158" t="s">
        <v>231</v>
      </c>
      <c r="D172" s="158" t="s">
        <v>152</v>
      </c>
      <c r="E172" s="159" t="s">
        <v>232</v>
      </c>
      <c r="F172" s="315" t="s">
        <v>233</v>
      </c>
      <c r="G172" s="315"/>
      <c r="H172" s="315"/>
      <c r="I172" s="315"/>
      <c r="J172" s="160" t="s">
        <v>164</v>
      </c>
      <c r="K172" s="161">
        <v>41.975000000000001</v>
      </c>
      <c r="L172" s="316">
        <v>0</v>
      </c>
      <c r="M172" s="316"/>
      <c r="N172" s="317">
        <f>ROUND(L172*K172,2)</f>
        <v>0</v>
      </c>
      <c r="O172" s="317"/>
      <c r="P172" s="317"/>
      <c r="Q172" s="317"/>
      <c r="R172" s="132"/>
      <c r="T172" s="162" t="s">
        <v>5</v>
      </c>
      <c r="U172" s="46" t="s">
        <v>43</v>
      </c>
      <c r="V172" s="38"/>
      <c r="W172" s="163">
        <f>V172*K172</f>
        <v>0</v>
      </c>
      <c r="X172" s="163">
        <v>0</v>
      </c>
      <c r="Y172" s="163">
        <f>X172*K172</f>
        <v>0</v>
      </c>
      <c r="Z172" s="163">
        <v>0</v>
      </c>
      <c r="AA172" s="164">
        <f>Z172*K172</f>
        <v>0</v>
      </c>
      <c r="AR172" s="20" t="s">
        <v>156</v>
      </c>
      <c r="AT172" s="20" t="s">
        <v>152</v>
      </c>
      <c r="AU172" s="20" t="s">
        <v>99</v>
      </c>
      <c r="AY172" s="20" t="s">
        <v>151</v>
      </c>
      <c r="BE172" s="103">
        <f>IF(U172="základní",N172,0)</f>
        <v>0</v>
      </c>
      <c r="BF172" s="103">
        <f>IF(U172="snížená",N172,0)</f>
        <v>0</v>
      </c>
      <c r="BG172" s="103">
        <f>IF(U172="zákl. přenesená",N172,0)</f>
        <v>0</v>
      </c>
      <c r="BH172" s="103">
        <f>IF(U172="sníž. přenesená",N172,0)</f>
        <v>0</v>
      </c>
      <c r="BI172" s="103">
        <f>IF(U172="nulová",N172,0)</f>
        <v>0</v>
      </c>
      <c r="BJ172" s="20" t="s">
        <v>83</v>
      </c>
      <c r="BK172" s="103">
        <f>ROUND(L172*K172,2)</f>
        <v>0</v>
      </c>
      <c r="BL172" s="20" t="s">
        <v>156</v>
      </c>
      <c r="BM172" s="20" t="s">
        <v>234</v>
      </c>
    </row>
    <row r="173" spans="2:65" s="10" customFormat="1" ht="22.5" customHeight="1">
      <c r="B173" s="165"/>
      <c r="C173" s="166"/>
      <c r="D173" s="166"/>
      <c r="E173" s="167" t="s">
        <v>5</v>
      </c>
      <c r="F173" s="324" t="s">
        <v>235</v>
      </c>
      <c r="G173" s="325"/>
      <c r="H173" s="325"/>
      <c r="I173" s="325"/>
      <c r="J173" s="166"/>
      <c r="K173" s="168">
        <v>41.975000000000001</v>
      </c>
      <c r="L173" s="166"/>
      <c r="M173" s="166"/>
      <c r="N173" s="166"/>
      <c r="O173" s="166"/>
      <c r="P173" s="166"/>
      <c r="Q173" s="166"/>
      <c r="R173" s="169"/>
      <c r="T173" s="170"/>
      <c r="U173" s="166"/>
      <c r="V173" s="166"/>
      <c r="W173" s="166"/>
      <c r="X173" s="166"/>
      <c r="Y173" s="166"/>
      <c r="Z173" s="166"/>
      <c r="AA173" s="171"/>
      <c r="AT173" s="172" t="s">
        <v>167</v>
      </c>
      <c r="AU173" s="172" t="s">
        <v>99</v>
      </c>
      <c r="AV173" s="10" t="s">
        <v>99</v>
      </c>
      <c r="AW173" s="10" t="s">
        <v>35</v>
      </c>
      <c r="AX173" s="10" t="s">
        <v>83</v>
      </c>
      <c r="AY173" s="172" t="s">
        <v>151</v>
      </c>
    </row>
    <row r="174" spans="2:65" s="1" customFormat="1" ht="31.5" customHeight="1">
      <c r="B174" s="129"/>
      <c r="C174" s="158" t="s">
        <v>236</v>
      </c>
      <c r="D174" s="158" t="s">
        <v>152</v>
      </c>
      <c r="E174" s="159" t="s">
        <v>237</v>
      </c>
      <c r="F174" s="315" t="s">
        <v>238</v>
      </c>
      <c r="G174" s="315"/>
      <c r="H174" s="315"/>
      <c r="I174" s="315"/>
      <c r="J174" s="160" t="s">
        <v>164</v>
      </c>
      <c r="K174" s="161">
        <v>41.975000000000001</v>
      </c>
      <c r="L174" s="316">
        <v>0</v>
      </c>
      <c r="M174" s="316"/>
      <c r="N174" s="317">
        <f>ROUND(L174*K174,2)</f>
        <v>0</v>
      </c>
      <c r="O174" s="317"/>
      <c r="P174" s="317"/>
      <c r="Q174" s="317"/>
      <c r="R174" s="132"/>
      <c r="T174" s="162" t="s">
        <v>5</v>
      </c>
      <c r="U174" s="46" t="s">
        <v>43</v>
      </c>
      <c r="V174" s="38"/>
      <c r="W174" s="163">
        <f>V174*K174</f>
        <v>0</v>
      </c>
      <c r="X174" s="163">
        <v>0</v>
      </c>
      <c r="Y174" s="163">
        <f>X174*K174</f>
        <v>0</v>
      </c>
      <c r="Z174" s="163">
        <v>0</v>
      </c>
      <c r="AA174" s="164">
        <f>Z174*K174</f>
        <v>0</v>
      </c>
      <c r="AR174" s="20" t="s">
        <v>156</v>
      </c>
      <c r="AT174" s="20" t="s">
        <v>152</v>
      </c>
      <c r="AU174" s="20" t="s">
        <v>99</v>
      </c>
      <c r="AY174" s="20" t="s">
        <v>151</v>
      </c>
      <c r="BE174" s="103">
        <f>IF(U174="základní",N174,0)</f>
        <v>0</v>
      </c>
      <c r="BF174" s="103">
        <f>IF(U174="snížená",N174,0)</f>
        <v>0</v>
      </c>
      <c r="BG174" s="103">
        <f>IF(U174="zákl. přenesená",N174,0)</f>
        <v>0</v>
      </c>
      <c r="BH174" s="103">
        <f>IF(U174="sníž. přenesená",N174,0)</f>
        <v>0</v>
      </c>
      <c r="BI174" s="103">
        <f>IF(U174="nulová",N174,0)</f>
        <v>0</v>
      </c>
      <c r="BJ174" s="20" t="s">
        <v>83</v>
      </c>
      <c r="BK174" s="103">
        <f>ROUND(L174*K174,2)</f>
        <v>0</v>
      </c>
      <c r="BL174" s="20" t="s">
        <v>156</v>
      </c>
      <c r="BM174" s="20" t="s">
        <v>239</v>
      </c>
    </row>
    <row r="175" spans="2:65" s="10" customFormat="1" ht="22.5" customHeight="1">
      <c r="B175" s="165"/>
      <c r="C175" s="166"/>
      <c r="D175" s="166"/>
      <c r="E175" s="167" t="s">
        <v>5</v>
      </c>
      <c r="F175" s="324" t="s">
        <v>235</v>
      </c>
      <c r="G175" s="325"/>
      <c r="H175" s="325"/>
      <c r="I175" s="325"/>
      <c r="J175" s="166"/>
      <c r="K175" s="168">
        <v>41.975000000000001</v>
      </c>
      <c r="L175" s="166"/>
      <c r="M175" s="166"/>
      <c r="N175" s="166"/>
      <c r="O175" s="166"/>
      <c r="P175" s="166"/>
      <c r="Q175" s="166"/>
      <c r="R175" s="169"/>
      <c r="T175" s="170"/>
      <c r="U175" s="166"/>
      <c r="V175" s="166"/>
      <c r="W175" s="166"/>
      <c r="X175" s="166"/>
      <c r="Y175" s="166"/>
      <c r="Z175" s="166"/>
      <c r="AA175" s="171"/>
      <c r="AT175" s="172" t="s">
        <v>167</v>
      </c>
      <c r="AU175" s="172" t="s">
        <v>99</v>
      </c>
      <c r="AV175" s="10" t="s">
        <v>99</v>
      </c>
      <c r="AW175" s="10" t="s">
        <v>35</v>
      </c>
      <c r="AX175" s="10" t="s">
        <v>83</v>
      </c>
      <c r="AY175" s="172" t="s">
        <v>151</v>
      </c>
    </row>
    <row r="176" spans="2:65" s="1" customFormat="1" ht="22.5" customHeight="1">
      <c r="B176" s="129"/>
      <c r="C176" s="158" t="s">
        <v>240</v>
      </c>
      <c r="D176" s="158" t="s">
        <v>152</v>
      </c>
      <c r="E176" s="159" t="s">
        <v>241</v>
      </c>
      <c r="F176" s="315" t="s">
        <v>242</v>
      </c>
      <c r="G176" s="315"/>
      <c r="H176" s="315"/>
      <c r="I176" s="315"/>
      <c r="J176" s="160" t="s">
        <v>164</v>
      </c>
      <c r="K176" s="161">
        <v>41.975000000000001</v>
      </c>
      <c r="L176" s="316">
        <v>0</v>
      </c>
      <c r="M176" s="316"/>
      <c r="N176" s="317">
        <f>ROUND(L176*K176,2)</f>
        <v>0</v>
      </c>
      <c r="O176" s="317"/>
      <c r="P176" s="317"/>
      <c r="Q176" s="317"/>
      <c r="R176" s="132"/>
      <c r="T176" s="162" t="s">
        <v>5</v>
      </c>
      <c r="U176" s="46" t="s">
        <v>43</v>
      </c>
      <c r="V176" s="38"/>
      <c r="W176" s="163">
        <f>V176*K176</f>
        <v>0</v>
      </c>
      <c r="X176" s="163">
        <v>0</v>
      </c>
      <c r="Y176" s="163">
        <f>X176*K176</f>
        <v>0</v>
      </c>
      <c r="Z176" s="163">
        <v>0</v>
      </c>
      <c r="AA176" s="164">
        <f>Z176*K176</f>
        <v>0</v>
      </c>
      <c r="AR176" s="20" t="s">
        <v>156</v>
      </c>
      <c r="AT176" s="20" t="s">
        <v>152</v>
      </c>
      <c r="AU176" s="20" t="s">
        <v>99</v>
      </c>
      <c r="AY176" s="20" t="s">
        <v>151</v>
      </c>
      <c r="BE176" s="103">
        <f>IF(U176="základní",N176,0)</f>
        <v>0</v>
      </c>
      <c r="BF176" s="103">
        <f>IF(U176="snížená",N176,0)</f>
        <v>0</v>
      </c>
      <c r="BG176" s="103">
        <f>IF(U176="zákl. přenesená",N176,0)</f>
        <v>0</v>
      </c>
      <c r="BH176" s="103">
        <f>IF(U176="sníž. přenesená",N176,0)</f>
        <v>0</v>
      </c>
      <c r="BI176" s="103">
        <f>IF(U176="nulová",N176,0)</f>
        <v>0</v>
      </c>
      <c r="BJ176" s="20" t="s">
        <v>83</v>
      </c>
      <c r="BK176" s="103">
        <f>ROUND(L176*K176,2)</f>
        <v>0</v>
      </c>
      <c r="BL176" s="20" t="s">
        <v>156</v>
      </c>
      <c r="BM176" s="20" t="s">
        <v>243</v>
      </c>
    </row>
    <row r="177" spans="2:65" s="1" customFormat="1" ht="22.5" customHeight="1">
      <c r="B177" s="129"/>
      <c r="C177" s="158" t="s">
        <v>244</v>
      </c>
      <c r="D177" s="158" t="s">
        <v>152</v>
      </c>
      <c r="E177" s="159" t="s">
        <v>245</v>
      </c>
      <c r="F177" s="315" t="s">
        <v>246</v>
      </c>
      <c r="G177" s="315"/>
      <c r="H177" s="315"/>
      <c r="I177" s="315"/>
      <c r="J177" s="160" t="s">
        <v>164</v>
      </c>
      <c r="K177" s="161">
        <v>41.975000000000001</v>
      </c>
      <c r="L177" s="316">
        <v>0</v>
      </c>
      <c r="M177" s="316"/>
      <c r="N177" s="317">
        <f>ROUND(L177*K177,2)</f>
        <v>0</v>
      </c>
      <c r="O177" s="317"/>
      <c r="P177" s="317"/>
      <c r="Q177" s="317"/>
      <c r="R177" s="132"/>
      <c r="T177" s="162" t="s">
        <v>5</v>
      </c>
      <c r="U177" s="46" t="s">
        <v>43</v>
      </c>
      <c r="V177" s="38"/>
      <c r="W177" s="163">
        <f>V177*K177</f>
        <v>0</v>
      </c>
      <c r="X177" s="163">
        <v>0</v>
      </c>
      <c r="Y177" s="163">
        <f>X177*K177</f>
        <v>0</v>
      </c>
      <c r="Z177" s="163">
        <v>0</v>
      </c>
      <c r="AA177" s="164">
        <f>Z177*K177</f>
        <v>0</v>
      </c>
      <c r="AR177" s="20" t="s">
        <v>156</v>
      </c>
      <c r="AT177" s="20" t="s">
        <v>152</v>
      </c>
      <c r="AU177" s="20" t="s">
        <v>99</v>
      </c>
      <c r="AY177" s="20" t="s">
        <v>151</v>
      </c>
      <c r="BE177" s="103">
        <f>IF(U177="základní",N177,0)</f>
        <v>0</v>
      </c>
      <c r="BF177" s="103">
        <f>IF(U177="snížená",N177,0)</f>
        <v>0</v>
      </c>
      <c r="BG177" s="103">
        <f>IF(U177="zákl. přenesená",N177,0)</f>
        <v>0</v>
      </c>
      <c r="BH177" s="103">
        <f>IF(U177="sníž. přenesená",N177,0)</f>
        <v>0</v>
      </c>
      <c r="BI177" s="103">
        <f>IF(U177="nulová",N177,0)</f>
        <v>0</v>
      </c>
      <c r="BJ177" s="20" t="s">
        <v>83</v>
      </c>
      <c r="BK177" s="103">
        <f>ROUND(L177*K177,2)</f>
        <v>0</v>
      </c>
      <c r="BL177" s="20" t="s">
        <v>156</v>
      </c>
      <c r="BM177" s="20" t="s">
        <v>247</v>
      </c>
    </row>
    <row r="178" spans="2:65" s="1" customFormat="1" ht="31.5" customHeight="1">
      <c r="B178" s="129"/>
      <c r="C178" s="158" t="s">
        <v>248</v>
      </c>
      <c r="D178" s="158" t="s">
        <v>152</v>
      </c>
      <c r="E178" s="159" t="s">
        <v>249</v>
      </c>
      <c r="F178" s="315" t="s">
        <v>250</v>
      </c>
      <c r="G178" s="315"/>
      <c r="H178" s="315"/>
      <c r="I178" s="315"/>
      <c r="J178" s="160" t="s">
        <v>251</v>
      </c>
      <c r="K178" s="161">
        <v>67.16</v>
      </c>
      <c r="L178" s="316">
        <v>0</v>
      </c>
      <c r="M178" s="316"/>
      <c r="N178" s="317">
        <f>ROUND(L178*K178,2)</f>
        <v>0</v>
      </c>
      <c r="O178" s="317"/>
      <c r="P178" s="317"/>
      <c r="Q178" s="317"/>
      <c r="R178" s="132"/>
      <c r="T178" s="162" t="s">
        <v>5</v>
      </c>
      <c r="U178" s="46" t="s">
        <v>43</v>
      </c>
      <c r="V178" s="38"/>
      <c r="W178" s="163">
        <f>V178*K178</f>
        <v>0</v>
      </c>
      <c r="X178" s="163">
        <v>0</v>
      </c>
      <c r="Y178" s="163">
        <f>X178*K178</f>
        <v>0</v>
      </c>
      <c r="Z178" s="163">
        <v>0</v>
      </c>
      <c r="AA178" s="164">
        <f>Z178*K178</f>
        <v>0</v>
      </c>
      <c r="AR178" s="20" t="s">
        <v>156</v>
      </c>
      <c r="AT178" s="20" t="s">
        <v>152</v>
      </c>
      <c r="AU178" s="20" t="s">
        <v>99</v>
      </c>
      <c r="AY178" s="20" t="s">
        <v>151</v>
      </c>
      <c r="BE178" s="103">
        <f>IF(U178="základní",N178,0)</f>
        <v>0</v>
      </c>
      <c r="BF178" s="103">
        <f>IF(U178="snížená",N178,0)</f>
        <v>0</v>
      </c>
      <c r="BG178" s="103">
        <f>IF(U178="zákl. přenesená",N178,0)</f>
        <v>0</v>
      </c>
      <c r="BH178" s="103">
        <f>IF(U178="sníž. přenesená",N178,0)</f>
        <v>0</v>
      </c>
      <c r="BI178" s="103">
        <f>IF(U178="nulová",N178,0)</f>
        <v>0</v>
      </c>
      <c r="BJ178" s="20" t="s">
        <v>83</v>
      </c>
      <c r="BK178" s="103">
        <f>ROUND(L178*K178,2)</f>
        <v>0</v>
      </c>
      <c r="BL178" s="20" t="s">
        <v>156</v>
      </c>
      <c r="BM178" s="20" t="s">
        <v>252</v>
      </c>
    </row>
    <row r="179" spans="2:65" s="1" customFormat="1" ht="31.5" customHeight="1">
      <c r="B179" s="129"/>
      <c r="C179" s="158" t="s">
        <v>10</v>
      </c>
      <c r="D179" s="158" t="s">
        <v>152</v>
      </c>
      <c r="E179" s="159" t="s">
        <v>253</v>
      </c>
      <c r="F179" s="315" t="s">
        <v>254</v>
      </c>
      <c r="G179" s="315"/>
      <c r="H179" s="315"/>
      <c r="I179" s="315"/>
      <c r="J179" s="160" t="s">
        <v>164</v>
      </c>
      <c r="K179" s="161">
        <v>48.363999999999997</v>
      </c>
      <c r="L179" s="316">
        <v>0</v>
      </c>
      <c r="M179" s="316"/>
      <c r="N179" s="317">
        <f>ROUND(L179*K179,2)</f>
        <v>0</v>
      </c>
      <c r="O179" s="317"/>
      <c r="P179" s="317"/>
      <c r="Q179" s="317"/>
      <c r="R179" s="132"/>
      <c r="T179" s="162" t="s">
        <v>5</v>
      </c>
      <c r="U179" s="46" t="s">
        <v>43</v>
      </c>
      <c r="V179" s="38"/>
      <c r="W179" s="163">
        <f>V179*K179</f>
        <v>0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R179" s="20" t="s">
        <v>156</v>
      </c>
      <c r="AT179" s="20" t="s">
        <v>152</v>
      </c>
      <c r="AU179" s="20" t="s">
        <v>99</v>
      </c>
      <c r="AY179" s="20" t="s">
        <v>151</v>
      </c>
      <c r="BE179" s="103">
        <f>IF(U179="základní",N179,0)</f>
        <v>0</v>
      </c>
      <c r="BF179" s="103">
        <f>IF(U179="snížená",N179,0)</f>
        <v>0</v>
      </c>
      <c r="BG179" s="103">
        <f>IF(U179="zákl. přenesená",N179,0)</f>
        <v>0</v>
      </c>
      <c r="BH179" s="103">
        <f>IF(U179="sníž. přenesená",N179,0)</f>
        <v>0</v>
      </c>
      <c r="BI179" s="103">
        <f>IF(U179="nulová",N179,0)</f>
        <v>0</v>
      </c>
      <c r="BJ179" s="20" t="s">
        <v>83</v>
      </c>
      <c r="BK179" s="103">
        <f>ROUND(L179*K179,2)</f>
        <v>0</v>
      </c>
      <c r="BL179" s="20" t="s">
        <v>156</v>
      </c>
      <c r="BM179" s="20" t="s">
        <v>255</v>
      </c>
    </row>
    <row r="180" spans="2:65" s="10" customFormat="1" ht="22.5" customHeight="1">
      <c r="B180" s="165"/>
      <c r="C180" s="166"/>
      <c r="D180" s="166"/>
      <c r="E180" s="167" t="s">
        <v>5</v>
      </c>
      <c r="F180" s="324" t="s">
        <v>256</v>
      </c>
      <c r="G180" s="325"/>
      <c r="H180" s="325"/>
      <c r="I180" s="325"/>
      <c r="J180" s="166"/>
      <c r="K180" s="168">
        <v>20.5</v>
      </c>
      <c r="L180" s="166"/>
      <c r="M180" s="166"/>
      <c r="N180" s="166"/>
      <c r="O180" s="166"/>
      <c r="P180" s="166"/>
      <c r="Q180" s="166"/>
      <c r="R180" s="169"/>
      <c r="T180" s="170"/>
      <c r="U180" s="166"/>
      <c r="V180" s="166"/>
      <c r="W180" s="166"/>
      <c r="X180" s="166"/>
      <c r="Y180" s="166"/>
      <c r="Z180" s="166"/>
      <c r="AA180" s="171"/>
      <c r="AT180" s="172" t="s">
        <v>167</v>
      </c>
      <c r="AU180" s="172" t="s">
        <v>99</v>
      </c>
      <c r="AV180" s="10" t="s">
        <v>99</v>
      </c>
      <c r="AW180" s="10" t="s">
        <v>35</v>
      </c>
      <c r="AX180" s="10" t="s">
        <v>78</v>
      </c>
      <c r="AY180" s="172" t="s">
        <v>151</v>
      </c>
    </row>
    <row r="181" spans="2:65" s="10" customFormat="1" ht="22.5" customHeight="1">
      <c r="B181" s="165"/>
      <c r="C181" s="166"/>
      <c r="D181" s="166"/>
      <c r="E181" s="167" t="s">
        <v>5</v>
      </c>
      <c r="F181" s="328" t="s">
        <v>257</v>
      </c>
      <c r="G181" s="329"/>
      <c r="H181" s="329"/>
      <c r="I181" s="329"/>
      <c r="J181" s="166"/>
      <c r="K181" s="168">
        <v>22.62</v>
      </c>
      <c r="L181" s="166"/>
      <c r="M181" s="166"/>
      <c r="N181" s="166"/>
      <c r="O181" s="166"/>
      <c r="P181" s="166"/>
      <c r="Q181" s="166"/>
      <c r="R181" s="169"/>
      <c r="T181" s="170"/>
      <c r="U181" s="166"/>
      <c r="V181" s="166"/>
      <c r="W181" s="166"/>
      <c r="X181" s="166"/>
      <c r="Y181" s="166"/>
      <c r="Z181" s="166"/>
      <c r="AA181" s="171"/>
      <c r="AT181" s="172" t="s">
        <v>167</v>
      </c>
      <c r="AU181" s="172" t="s">
        <v>99</v>
      </c>
      <c r="AV181" s="10" t="s">
        <v>99</v>
      </c>
      <c r="AW181" s="10" t="s">
        <v>35</v>
      </c>
      <c r="AX181" s="10" t="s">
        <v>78</v>
      </c>
      <c r="AY181" s="172" t="s">
        <v>151</v>
      </c>
    </row>
    <row r="182" spans="2:65" s="10" customFormat="1" ht="22.5" customHeight="1">
      <c r="B182" s="165"/>
      <c r="C182" s="166"/>
      <c r="D182" s="166"/>
      <c r="E182" s="167" t="s">
        <v>5</v>
      </c>
      <c r="F182" s="328" t="s">
        <v>258</v>
      </c>
      <c r="G182" s="329"/>
      <c r="H182" s="329"/>
      <c r="I182" s="329"/>
      <c r="J182" s="166"/>
      <c r="K182" s="168">
        <v>5.2439999999999998</v>
      </c>
      <c r="L182" s="166"/>
      <c r="M182" s="166"/>
      <c r="N182" s="166"/>
      <c r="O182" s="166"/>
      <c r="P182" s="166"/>
      <c r="Q182" s="166"/>
      <c r="R182" s="169"/>
      <c r="T182" s="170"/>
      <c r="U182" s="166"/>
      <c r="V182" s="166"/>
      <c r="W182" s="166"/>
      <c r="X182" s="166"/>
      <c r="Y182" s="166"/>
      <c r="Z182" s="166"/>
      <c r="AA182" s="171"/>
      <c r="AT182" s="172" t="s">
        <v>167</v>
      </c>
      <c r="AU182" s="172" t="s">
        <v>99</v>
      </c>
      <c r="AV182" s="10" t="s">
        <v>99</v>
      </c>
      <c r="AW182" s="10" t="s">
        <v>35</v>
      </c>
      <c r="AX182" s="10" t="s">
        <v>78</v>
      </c>
      <c r="AY182" s="172" t="s">
        <v>151</v>
      </c>
    </row>
    <row r="183" spans="2:65" s="12" customFormat="1" ht="22.5" customHeight="1">
      <c r="B183" s="181"/>
      <c r="C183" s="182"/>
      <c r="D183" s="182"/>
      <c r="E183" s="183" t="s">
        <v>5</v>
      </c>
      <c r="F183" s="330" t="s">
        <v>185</v>
      </c>
      <c r="G183" s="331"/>
      <c r="H183" s="331"/>
      <c r="I183" s="331"/>
      <c r="J183" s="182"/>
      <c r="K183" s="184">
        <v>48.363999999999997</v>
      </c>
      <c r="L183" s="182"/>
      <c r="M183" s="182"/>
      <c r="N183" s="182"/>
      <c r="O183" s="182"/>
      <c r="P183" s="182"/>
      <c r="Q183" s="182"/>
      <c r="R183" s="185"/>
      <c r="T183" s="186"/>
      <c r="U183" s="182"/>
      <c r="V183" s="182"/>
      <c r="W183" s="182"/>
      <c r="X183" s="182"/>
      <c r="Y183" s="182"/>
      <c r="Z183" s="182"/>
      <c r="AA183" s="187"/>
      <c r="AT183" s="188" t="s">
        <v>167</v>
      </c>
      <c r="AU183" s="188" t="s">
        <v>99</v>
      </c>
      <c r="AV183" s="12" t="s">
        <v>156</v>
      </c>
      <c r="AW183" s="12" t="s">
        <v>35</v>
      </c>
      <c r="AX183" s="12" t="s">
        <v>83</v>
      </c>
      <c r="AY183" s="188" t="s">
        <v>151</v>
      </c>
    </row>
    <row r="184" spans="2:65" s="1" customFormat="1" ht="31.5" customHeight="1">
      <c r="B184" s="129"/>
      <c r="C184" s="158" t="s">
        <v>259</v>
      </c>
      <c r="D184" s="158" t="s">
        <v>152</v>
      </c>
      <c r="E184" s="159" t="s">
        <v>260</v>
      </c>
      <c r="F184" s="315" t="s">
        <v>261</v>
      </c>
      <c r="G184" s="315"/>
      <c r="H184" s="315"/>
      <c r="I184" s="315"/>
      <c r="J184" s="160" t="s">
        <v>155</v>
      </c>
      <c r="K184" s="161">
        <v>63</v>
      </c>
      <c r="L184" s="316">
        <v>0</v>
      </c>
      <c r="M184" s="316"/>
      <c r="N184" s="317">
        <f>ROUND(L184*K184,2)</f>
        <v>0</v>
      </c>
      <c r="O184" s="317"/>
      <c r="P184" s="317"/>
      <c r="Q184" s="317"/>
      <c r="R184" s="132"/>
      <c r="T184" s="162" t="s">
        <v>5</v>
      </c>
      <c r="U184" s="46" t="s">
        <v>43</v>
      </c>
      <c r="V184" s="38"/>
      <c r="W184" s="163">
        <f>V184*K184</f>
        <v>0</v>
      </c>
      <c r="X184" s="163">
        <v>0</v>
      </c>
      <c r="Y184" s="163">
        <f>X184*K184</f>
        <v>0</v>
      </c>
      <c r="Z184" s="163">
        <v>0</v>
      </c>
      <c r="AA184" s="164">
        <f>Z184*K184</f>
        <v>0</v>
      </c>
      <c r="AR184" s="20" t="s">
        <v>156</v>
      </c>
      <c r="AT184" s="20" t="s">
        <v>152</v>
      </c>
      <c r="AU184" s="20" t="s">
        <v>99</v>
      </c>
      <c r="AY184" s="20" t="s">
        <v>151</v>
      </c>
      <c r="BE184" s="103">
        <f>IF(U184="základní",N184,0)</f>
        <v>0</v>
      </c>
      <c r="BF184" s="103">
        <f>IF(U184="snížená",N184,0)</f>
        <v>0</v>
      </c>
      <c r="BG184" s="103">
        <f>IF(U184="zákl. přenesená",N184,0)</f>
        <v>0</v>
      </c>
      <c r="BH184" s="103">
        <f>IF(U184="sníž. přenesená",N184,0)</f>
        <v>0</v>
      </c>
      <c r="BI184" s="103">
        <f>IF(U184="nulová",N184,0)</f>
        <v>0</v>
      </c>
      <c r="BJ184" s="20" t="s">
        <v>83</v>
      </c>
      <c r="BK184" s="103">
        <f>ROUND(L184*K184,2)</f>
        <v>0</v>
      </c>
      <c r="BL184" s="20" t="s">
        <v>156</v>
      </c>
      <c r="BM184" s="20" t="s">
        <v>262</v>
      </c>
    </row>
    <row r="185" spans="2:65" s="10" customFormat="1" ht="22.5" customHeight="1">
      <c r="B185" s="165"/>
      <c r="C185" s="166"/>
      <c r="D185" s="166"/>
      <c r="E185" s="167" t="s">
        <v>5</v>
      </c>
      <c r="F185" s="324" t="s">
        <v>263</v>
      </c>
      <c r="G185" s="325"/>
      <c r="H185" s="325"/>
      <c r="I185" s="325"/>
      <c r="J185" s="166"/>
      <c r="K185" s="168">
        <v>63</v>
      </c>
      <c r="L185" s="166"/>
      <c r="M185" s="166"/>
      <c r="N185" s="166"/>
      <c r="O185" s="166"/>
      <c r="P185" s="166"/>
      <c r="Q185" s="166"/>
      <c r="R185" s="169"/>
      <c r="T185" s="170"/>
      <c r="U185" s="166"/>
      <c r="V185" s="166"/>
      <c r="W185" s="166"/>
      <c r="X185" s="166"/>
      <c r="Y185" s="166"/>
      <c r="Z185" s="166"/>
      <c r="AA185" s="171"/>
      <c r="AT185" s="172" t="s">
        <v>167</v>
      </c>
      <c r="AU185" s="172" t="s">
        <v>99</v>
      </c>
      <c r="AV185" s="10" t="s">
        <v>99</v>
      </c>
      <c r="AW185" s="10" t="s">
        <v>35</v>
      </c>
      <c r="AX185" s="10" t="s">
        <v>83</v>
      </c>
      <c r="AY185" s="172" t="s">
        <v>151</v>
      </c>
    </row>
    <row r="186" spans="2:65" s="1" customFormat="1" ht="22.5" customHeight="1">
      <c r="B186" s="129"/>
      <c r="C186" s="158" t="s">
        <v>264</v>
      </c>
      <c r="D186" s="158" t="s">
        <v>152</v>
      </c>
      <c r="E186" s="159" t="s">
        <v>265</v>
      </c>
      <c r="F186" s="315" t="s">
        <v>266</v>
      </c>
      <c r="G186" s="315"/>
      <c r="H186" s="315"/>
      <c r="I186" s="315"/>
      <c r="J186" s="160" t="s">
        <v>155</v>
      </c>
      <c r="K186" s="161">
        <v>105</v>
      </c>
      <c r="L186" s="316">
        <v>0</v>
      </c>
      <c r="M186" s="316"/>
      <c r="N186" s="317">
        <f>ROUND(L186*K186,2)</f>
        <v>0</v>
      </c>
      <c r="O186" s="317"/>
      <c r="P186" s="317"/>
      <c r="Q186" s="317"/>
      <c r="R186" s="132"/>
      <c r="T186" s="162" t="s">
        <v>5</v>
      </c>
      <c r="U186" s="46" t="s">
        <v>43</v>
      </c>
      <c r="V186" s="38"/>
      <c r="W186" s="163">
        <f>V186*K186</f>
        <v>0</v>
      </c>
      <c r="X186" s="163">
        <v>0</v>
      </c>
      <c r="Y186" s="163">
        <f>X186*K186</f>
        <v>0</v>
      </c>
      <c r="Z186" s="163">
        <v>0</v>
      </c>
      <c r="AA186" s="164">
        <f>Z186*K186</f>
        <v>0</v>
      </c>
      <c r="AR186" s="20" t="s">
        <v>156</v>
      </c>
      <c r="AT186" s="20" t="s">
        <v>152</v>
      </c>
      <c r="AU186" s="20" t="s">
        <v>99</v>
      </c>
      <c r="AY186" s="20" t="s">
        <v>151</v>
      </c>
      <c r="BE186" s="103">
        <f>IF(U186="základní",N186,0)</f>
        <v>0</v>
      </c>
      <c r="BF186" s="103">
        <f>IF(U186="snížená",N186,0)</f>
        <v>0</v>
      </c>
      <c r="BG186" s="103">
        <f>IF(U186="zákl. přenesená",N186,0)</f>
        <v>0</v>
      </c>
      <c r="BH186" s="103">
        <f>IF(U186="sníž. přenesená",N186,0)</f>
        <v>0</v>
      </c>
      <c r="BI186" s="103">
        <f>IF(U186="nulová",N186,0)</f>
        <v>0</v>
      </c>
      <c r="BJ186" s="20" t="s">
        <v>83</v>
      </c>
      <c r="BK186" s="103">
        <f>ROUND(L186*K186,2)</f>
        <v>0</v>
      </c>
      <c r="BL186" s="20" t="s">
        <v>156</v>
      </c>
      <c r="BM186" s="20" t="s">
        <v>267</v>
      </c>
    </row>
    <row r="187" spans="2:65" s="9" customFormat="1" ht="29.85" customHeight="1">
      <c r="B187" s="147"/>
      <c r="C187" s="148"/>
      <c r="D187" s="157" t="s">
        <v>109</v>
      </c>
      <c r="E187" s="157"/>
      <c r="F187" s="157"/>
      <c r="G187" s="157"/>
      <c r="H187" s="157"/>
      <c r="I187" s="157"/>
      <c r="J187" s="157"/>
      <c r="K187" s="157"/>
      <c r="L187" s="157"/>
      <c r="M187" s="157"/>
      <c r="N187" s="310">
        <f>BK187</f>
        <v>0</v>
      </c>
      <c r="O187" s="311"/>
      <c r="P187" s="311"/>
      <c r="Q187" s="311"/>
      <c r="R187" s="150"/>
      <c r="T187" s="151"/>
      <c r="U187" s="148"/>
      <c r="V187" s="148"/>
      <c r="W187" s="152">
        <f>SUM(W188:W210)</f>
        <v>0</v>
      </c>
      <c r="X187" s="148"/>
      <c r="Y187" s="152">
        <f>SUM(Y188:Y210)</f>
        <v>21.807154399999998</v>
      </c>
      <c r="Z187" s="148"/>
      <c r="AA187" s="153">
        <f>SUM(AA188:AA210)</f>
        <v>0</v>
      </c>
      <c r="AR187" s="154" t="s">
        <v>83</v>
      </c>
      <c r="AT187" s="155" t="s">
        <v>77</v>
      </c>
      <c r="AU187" s="155" t="s">
        <v>83</v>
      </c>
      <c r="AY187" s="154" t="s">
        <v>151</v>
      </c>
      <c r="BK187" s="156">
        <f>SUM(BK188:BK210)</f>
        <v>0</v>
      </c>
    </row>
    <row r="188" spans="2:65" s="1" customFormat="1" ht="31.5" customHeight="1">
      <c r="B188" s="129"/>
      <c r="C188" s="158" t="s">
        <v>268</v>
      </c>
      <c r="D188" s="158" t="s">
        <v>152</v>
      </c>
      <c r="E188" s="159" t="s">
        <v>269</v>
      </c>
      <c r="F188" s="315" t="s">
        <v>270</v>
      </c>
      <c r="G188" s="315"/>
      <c r="H188" s="315"/>
      <c r="I188" s="315"/>
      <c r="J188" s="160" t="s">
        <v>155</v>
      </c>
      <c r="K188" s="161">
        <v>105</v>
      </c>
      <c r="L188" s="316">
        <v>0</v>
      </c>
      <c r="M188" s="316"/>
      <c r="N188" s="317">
        <f>ROUND(L188*K188,2)</f>
        <v>0</v>
      </c>
      <c r="O188" s="317"/>
      <c r="P188" s="317"/>
      <c r="Q188" s="317"/>
      <c r="R188" s="132"/>
      <c r="T188" s="162" t="s">
        <v>5</v>
      </c>
      <c r="U188" s="46" t="s">
        <v>43</v>
      </c>
      <c r="V188" s="38"/>
      <c r="W188" s="163">
        <f>V188*K188</f>
        <v>0</v>
      </c>
      <c r="X188" s="163">
        <v>1E-4</v>
      </c>
      <c r="Y188" s="163">
        <f>X188*K188</f>
        <v>1.0500000000000001E-2</v>
      </c>
      <c r="Z188" s="163">
        <v>0</v>
      </c>
      <c r="AA188" s="164">
        <f>Z188*K188</f>
        <v>0</v>
      </c>
      <c r="AR188" s="20" t="s">
        <v>156</v>
      </c>
      <c r="AT188" s="20" t="s">
        <v>152</v>
      </c>
      <c r="AU188" s="20" t="s">
        <v>99</v>
      </c>
      <c r="AY188" s="20" t="s">
        <v>151</v>
      </c>
      <c r="BE188" s="103">
        <f>IF(U188="základní",N188,0)</f>
        <v>0</v>
      </c>
      <c r="BF188" s="103">
        <f>IF(U188="snížená",N188,0)</f>
        <v>0</v>
      </c>
      <c r="BG188" s="103">
        <f>IF(U188="zákl. přenesená",N188,0)</f>
        <v>0</v>
      </c>
      <c r="BH188" s="103">
        <f>IF(U188="sníž. přenesená",N188,0)</f>
        <v>0</v>
      </c>
      <c r="BI188" s="103">
        <f>IF(U188="nulová",N188,0)</f>
        <v>0</v>
      </c>
      <c r="BJ188" s="20" t="s">
        <v>83</v>
      </c>
      <c r="BK188" s="103">
        <f>ROUND(L188*K188,2)</f>
        <v>0</v>
      </c>
      <c r="BL188" s="20" t="s">
        <v>156</v>
      </c>
      <c r="BM188" s="20" t="s">
        <v>271</v>
      </c>
    </row>
    <row r="189" spans="2:65" s="1" customFormat="1" ht="22.5" customHeight="1">
      <c r="B189" s="129"/>
      <c r="C189" s="189" t="s">
        <v>272</v>
      </c>
      <c r="D189" s="189" t="s">
        <v>273</v>
      </c>
      <c r="E189" s="190" t="s">
        <v>274</v>
      </c>
      <c r="F189" s="334" t="s">
        <v>275</v>
      </c>
      <c r="G189" s="334"/>
      <c r="H189" s="334"/>
      <c r="I189" s="334"/>
      <c r="J189" s="191" t="s">
        <v>155</v>
      </c>
      <c r="K189" s="192">
        <v>120.75</v>
      </c>
      <c r="L189" s="335">
        <v>0</v>
      </c>
      <c r="M189" s="335"/>
      <c r="N189" s="336">
        <f>ROUND(L189*K189,2)</f>
        <v>0</v>
      </c>
      <c r="O189" s="317"/>
      <c r="P189" s="317"/>
      <c r="Q189" s="317"/>
      <c r="R189" s="132"/>
      <c r="T189" s="162" t="s">
        <v>5</v>
      </c>
      <c r="U189" s="46" t="s">
        <v>43</v>
      </c>
      <c r="V189" s="38"/>
      <c r="W189" s="163">
        <f>V189*K189</f>
        <v>0</v>
      </c>
      <c r="X189" s="163">
        <v>2.0000000000000001E-4</v>
      </c>
      <c r="Y189" s="163">
        <f>X189*K189</f>
        <v>2.4150000000000001E-2</v>
      </c>
      <c r="Z189" s="163">
        <v>0</v>
      </c>
      <c r="AA189" s="164">
        <f>Z189*K189</f>
        <v>0</v>
      </c>
      <c r="AR189" s="20" t="s">
        <v>190</v>
      </c>
      <c r="AT189" s="20" t="s">
        <v>273</v>
      </c>
      <c r="AU189" s="20" t="s">
        <v>99</v>
      </c>
      <c r="AY189" s="20" t="s">
        <v>151</v>
      </c>
      <c r="BE189" s="103">
        <f>IF(U189="základní",N189,0)</f>
        <v>0</v>
      </c>
      <c r="BF189" s="103">
        <f>IF(U189="snížená",N189,0)</f>
        <v>0</v>
      </c>
      <c r="BG189" s="103">
        <f>IF(U189="zákl. přenesená",N189,0)</f>
        <v>0</v>
      </c>
      <c r="BH189" s="103">
        <f>IF(U189="sníž. přenesená",N189,0)</f>
        <v>0</v>
      </c>
      <c r="BI189" s="103">
        <f>IF(U189="nulová",N189,0)</f>
        <v>0</v>
      </c>
      <c r="BJ189" s="20" t="s">
        <v>83</v>
      </c>
      <c r="BK189" s="103">
        <f>ROUND(L189*K189,2)</f>
        <v>0</v>
      </c>
      <c r="BL189" s="20" t="s">
        <v>156</v>
      </c>
      <c r="BM189" s="20" t="s">
        <v>276</v>
      </c>
    </row>
    <row r="190" spans="2:65" s="1" customFormat="1" ht="31.5" customHeight="1">
      <c r="B190" s="129"/>
      <c r="C190" s="158" t="s">
        <v>277</v>
      </c>
      <c r="D190" s="158" t="s">
        <v>152</v>
      </c>
      <c r="E190" s="159" t="s">
        <v>278</v>
      </c>
      <c r="F190" s="315" t="s">
        <v>279</v>
      </c>
      <c r="G190" s="315"/>
      <c r="H190" s="315"/>
      <c r="I190" s="315"/>
      <c r="J190" s="160" t="s">
        <v>164</v>
      </c>
      <c r="K190" s="161">
        <v>1.32</v>
      </c>
      <c r="L190" s="316">
        <v>0</v>
      </c>
      <c r="M190" s="316"/>
      <c r="N190" s="317">
        <f>ROUND(L190*K190,2)</f>
        <v>0</v>
      </c>
      <c r="O190" s="317"/>
      <c r="P190" s="317"/>
      <c r="Q190" s="317"/>
      <c r="R190" s="132"/>
      <c r="T190" s="162" t="s">
        <v>5</v>
      </c>
      <c r="U190" s="46" t="s">
        <v>43</v>
      </c>
      <c r="V190" s="38"/>
      <c r="W190" s="163">
        <f>V190*K190</f>
        <v>0</v>
      </c>
      <c r="X190" s="163">
        <v>2.16</v>
      </c>
      <c r="Y190" s="163">
        <f>X190*K190</f>
        <v>2.8512000000000004</v>
      </c>
      <c r="Z190" s="163">
        <v>0</v>
      </c>
      <c r="AA190" s="164">
        <f>Z190*K190</f>
        <v>0</v>
      </c>
      <c r="AR190" s="20" t="s">
        <v>156</v>
      </c>
      <c r="AT190" s="20" t="s">
        <v>152</v>
      </c>
      <c r="AU190" s="20" t="s">
        <v>99</v>
      </c>
      <c r="AY190" s="20" t="s">
        <v>151</v>
      </c>
      <c r="BE190" s="103">
        <f>IF(U190="základní",N190,0)</f>
        <v>0</v>
      </c>
      <c r="BF190" s="103">
        <f>IF(U190="snížená",N190,0)</f>
        <v>0</v>
      </c>
      <c r="BG190" s="103">
        <f>IF(U190="zákl. přenesená",N190,0)</f>
        <v>0</v>
      </c>
      <c r="BH190" s="103">
        <f>IF(U190="sníž. přenesená",N190,0)</f>
        <v>0</v>
      </c>
      <c r="BI190" s="103">
        <f>IF(U190="nulová",N190,0)</f>
        <v>0</v>
      </c>
      <c r="BJ190" s="20" t="s">
        <v>83</v>
      </c>
      <c r="BK190" s="103">
        <f>ROUND(L190*K190,2)</f>
        <v>0</v>
      </c>
      <c r="BL190" s="20" t="s">
        <v>156</v>
      </c>
      <c r="BM190" s="20" t="s">
        <v>280</v>
      </c>
    </row>
    <row r="191" spans="2:65" s="11" customFormat="1" ht="22.5" customHeight="1">
      <c r="B191" s="173"/>
      <c r="C191" s="174"/>
      <c r="D191" s="174"/>
      <c r="E191" s="175" t="s">
        <v>5</v>
      </c>
      <c r="F191" s="332" t="s">
        <v>281</v>
      </c>
      <c r="G191" s="333"/>
      <c r="H191" s="333"/>
      <c r="I191" s="333"/>
      <c r="J191" s="174"/>
      <c r="K191" s="176" t="s">
        <v>5</v>
      </c>
      <c r="L191" s="174"/>
      <c r="M191" s="174"/>
      <c r="N191" s="174"/>
      <c r="O191" s="174"/>
      <c r="P191" s="174"/>
      <c r="Q191" s="174"/>
      <c r="R191" s="177"/>
      <c r="T191" s="178"/>
      <c r="U191" s="174"/>
      <c r="V191" s="174"/>
      <c r="W191" s="174"/>
      <c r="X191" s="174"/>
      <c r="Y191" s="174"/>
      <c r="Z191" s="174"/>
      <c r="AA191" s="179"/>
      <c r="AT191" s="180" t="s">
        <v>167</v>
      </c>
      <c r="AU191" s="180" t="s">
        <v>99</v>
      </c>
      <c r="AV191" s="11" t="s">
        <v>83</v>
      </c>
      <c r="AW191" s="11" t="s">
        <v>35</v>
      </c>
      <c r="AX191" s="11" t="s">
        <v>78</v>
      </c>
      <c r="AY191" s="180" t="s">
        <v>151</v>
      </c>
    </row>
    <row r="192" spans="2:65" s="10" customFormat="1" ht="22.5" customHeight="1">
      <c r="B192" s="165"/>
      <c r="C192" s="166"/>
      <c r="D192" s="166"/>
      <c r="E192" s="167" t="s">
        <v>5</v>
      </c>
      <c r="F192" s="328" t="s">
        <v>282</v>
      </c>
      <c r="G192" s="329"/>
      <c r="H192" s="329"/>
      <c r="I192" s="329"/>
      <c r="J192" s="166"/>
      <c r="K192" s="168">
        <v>1.32</v>
      </c>
      <c r="L192" s="166"/>
      <c r="M192" s="166"/>
      <c r="N192" s="166"/>
      <c r="O192" s="166"/>
      <c r="P192" s="166"/>
      <c r="Q192" s="166"/>
      <c r="R192" s="169"/>
      <c r="T192" s="170"/>
      <c r="U192" s="166"/>
      <c r="V192" s="166"/>
      <c r="W192" s="166"/>
      <c r="X192" s="166"/>
      <c r="Y192" s="166"/>
      <c r="Z192" s="166"/>
      <c r="AA192" s="171"/>
      <c r="AT192" s="172" t="s">
        <v>167</v>
      </c>
      <c r="AU192" s="172" t="s">
        <v>99</v>
      </c>
      <c r="AV192" s="10" t="s">
        <v>99</v>
      </c>
      <c r="AW192" s="10" t="s">
        <v>35</v>
      </c>
      <c r="AX192" s="10" t="s">
        <v>83</v>
      </c>
      <c r="AY192" s="172" t="s">
        <v>151</v>
      </c>
    </row>
    <row r="193" spans="2:65" s="1" customFormat="1" ht="22.5" customHeight="1">
      <c r="B193" s="129"/>
      <c r="C193" s="158" t="s">
        <v>283</v>
      </c>
      <c r="D193" s="158" t="s">
        <v>152</v>
      </c>
      <c r="E193" s="159" t="s">
        <v>284</v>
      </c>
      <c r="F193" s="315" t="s">
        <v>285</v>
      </c>
      <c r="G193" s="315"/>
      <c r="H193" s="315"/>
      <c r="I193" s="315"/>
      <c r="J193" s="160" t="s">
        <v>164</v>
      </c>
      <c r="K193" s="161">
        <v>1.76</v>
      </c>
      <c r="L193" s="316">
        <v>0</v>
      </c>
      <c r="M193" s="316"/>
      <c r="N193" s="317">
        <f>ROUND(L193*K193,2)</f>
        <v>0</v>
      </c>
      <c r="O193" s="317"/>
      <c r="P193" s="317"/>
      <c r="Q193" s="317"/>
      <c r="R193" s="132"/>
      <c r="T193" s="162" t="s">
        <v>5</v>
      </c>
      <c r="U193" s="46" t="s">
        <v>43</v>
      </c>
      <c r="V193" s="38"/>
      <c r="W193" s="163">
        <f>V193*K193</f>
        <v>0</v>
      </c>
      <c r="X193" s="163">
        <v>2.2563399999999998</v>
      </c>
      <c r="Y193" s="163">
        <f>X193*K193</f>
        <v>3.9711583999999998</v>
      </c>
      <c r="Z193" s="163">
        <v>0</v>
      </c>
      <c r="AA193" s="164">
        <f>Z193*K193</f>
        <v>0</v>
      </c>
      <c r="AR193" s="20" t="s">
        <v>156</v>
      </c>
      <c r="AT193" s="20" t="s">
        <v>152</v>
      </c>
      <c r="AU193" s="20" t="s">
        <v>99</v>
      </c>
      <c r="AY193" s="20" t="s">
        <v>151</v>
      </c>
      <c r="BE193" s="103">
        <f>IF(U193="základní",N193,0)</f>
        <v>0</v>
      </c>
      <c r="BF193" s="103">
        <f>IF(U193="snížená",N193,0)</f>
        <v>0</v>
      </c>
      <c r="BG193" s="103">
        <f>IF(U193="zákl. přenesená",N193,0)</f>
        <v>0</v>
      </c>
      <c r="BH193" s="103">
        <f>IF(U193="sníž. přenesená",N193,0)</f>
        <v>0</v>
      </c>
      <c r="BI193" s="103">
        <f>IF(U193="nulová",N193,0)</f>
        <v>0</v>
      </c>
      <c r="BJ193" s="20" t="s">
        <v>83</v>
      </c>
      <c r="BK193" s="103">
        <f>ROUND(L193*K193,2)</f>
        <v>0</v>
      </c>
      <c r="BL193" s="20" t="s">
        <v>156</v>
      </c>
      <c r="BM193" s="20" t="s">
        <v>286</v>
      </c>
    </row>
    <row r="194" spans="2:65" s="11" customFormat="1" ht="22.5" customHeight="1">
      <c r="B194" s="173"/>
      <c r="C194" s="174"/>
      <c r="D194" s="174"/>
      <c r="E194" s="175" t="s">
        <v>5</v>
      </c>
      <c r="F194" s="332" t="s">
        <v>287</v>
      </c>
      <c r="G194" s="333"/>
      <c r="H194" s="333"/>
      <c r="I194" s="333"/>
      <c r="J194" s="174"/>
      <c r="K194" s="176" t="s">
        <v>5</v>
      </c>
      <c r="L194" s="174"/>
      <c r="M194" s="174"/>
      <c r="N194" s="174"/>
      <c r="O194" s="174"/>
      <c r="P194" s="174"/>
      <c r="Q194" s="174"/>
      <c r="R194" s="177"/>
      <c r="T194" s="178"/>
      <c r="U194" s="174"/>
      <c r="V194" s="174"/>
      <c r="W194" s="174"/>
      <c r="X194" s="174"/>
      <c r="Y194" s="174"/>
      <c r="Z194" s="174"/>
      <c r="AA194" s="179"/>
      <c r="AT194" s="180" t="s">
        <v>167</v>
      </c>
      <c r="AU194" s="180" t="s">
        <v>99</v>
      </c>
      <c r="AV194" s="11" t="s">
        <v>83</v>
      </c>
      <c r="AW194" s="11" t="s">
        <v>35</v>
      </c>
      <c r="AX194" s="11" t="s">
        <v>78</v>
      </c>
      <c r="AY194" s="180" t="s">
        <v>151</v>
      </c>
    </row>
    <row r="195" spans="2:65" s="10" customFormat="1" ht="22.5" customHeight="1">
      <c r="B195" s="165"/>
      <c r="C195" s="166"/>
      <c r="D195" s="166"/>
      <c r="E195" s="167" t="s">
        <v>5</v>
      </c>
      <c r="F195" s="328" t="s">
        <v>288</v>
      </c>
      <c r="G195" s="329"/>
      <c r="H195" s="329"/>
      <c r="I195" s="329"/>
      <c r="J195" s="166"/>
      <c r="K195" s="168">
        <v>1.76</v>
      </c>
      <c r="L195" s="166"/>
      <c r="M195" s="166"/>
      <c r="N195" s="166"/>
      <c r="O195" s="166"/>
      <c r="P195" s="166"/>
      <c r="Q195" s="166"/>
      <c r="R195" s="169"/>
      <c r="T195" s="170"/>
      <c r="U195" s="166"/>
      <c r="V195" s="166"/>
      <c r="W195" s="166"/>
      <c r="X195" s="166"/>
      <c r="Y195" s="166"/>
      <c r="Z195" s="166"/>
      <c r="AA195" s="171"/>
      <c r="AT195" s="172" t="s">
        <v>167</v>
      </c>
      <c r="AU195" s="172" t="s">
        <v>99</v>
      </c>
      <c r="AV195" s="10" t="s">
        <v>99</v>
      </c>
      <c r="AW195" s="10" t="s">
        <v>35</v>
      </c>
      <c r="AX195" s="10" t="s">
        <v>83</v>
      </c>
      <c r="AY195" s="172" t="s">
        <v>151</v>
      </c>
    </row>
    <row r="196" spans="2:65" s="1" customFormat="1" ht="31.5" customHeight="1">
      <c r="B196" s="129"/>
      <c r="C196" s="158" t="s">
        <v>289</v>
      </c>
      <c r="D196" s="158" t="s">
        <v>152</v>
      </c>
      <c r="E196" s="159" t="s">
        <v>290</v>
      </c>
      <c r="F196" s="315" t="s">
        <v>291</v>
      </c>
      <c r="G196" s="315"/>
      <c r="H196" s="315"/>
      <c r="I196" s="315"/>
      <c r="J196" s="160" t="s">
        <v>164</v>
      </c>
      <c r="K196" s="161">
        <v>0.55800000000000005</v>
      </c>
      <c r="L196" s="316">
        <v>0</v>
      </c>
      <c r="M196" s="316"/>
      <c r="N196" s="317">
        <f>ROUND(L196*K196,2)</f>
        <v>0</v>
      </c>
      <c r="O196" s="317"/>
      <c r="P196" s="317"/>
      <c r="Q196" s="317"/>
      <c r="R196" s="132"/>
      <c r="T196" s="162" t="s">
        <v>5</v>
      </c>
      <c r="U196" s="46" t="s">
        <v>43</v>
      </c>
      <c r="V196" s="38"/>
      <c r="W196" s="163">
        <f>V196*K196</f>
        <v>0</v>
      </c>
      <c r="X196" s="163">
        <v>2.45329</v>
      </c>
      <c r="Y196" s="163">
        <f>X196*K196</f>
        <v>1.3689358200000001</v>
      </c>
      <c r="Z196" s="163">
        <v>0</v>
      </c>
      <c r="AA196" s="164">
        <f>Z196*K196</f>
        <v>0</v>
      </c>
      <c r="AR196" s="20" t="s">
        <v>156</v>
      </c>
      <c r="AT196" s="20" t="s">
        <v>152</v>
      </c>
      <c r="AU196" s="20" t="s">
        <v>99</v>
      </c>
      <c r="AY196" s="20" t="s">
        <v>151</v>
      </c>
      <c r="BE196" s="103">
        <f>IF(U196="základní",N196,0)</f>
        <v>0</v>
      </c>
      <c r="BF196" s="103">
        <f>IF(U196="snížená",N196,0)</f>
        <v>0</v>
      </c>
      <c r="BG196" s="103">
        <f>IF(U196="zákl. přenesená",N196,0)</f>
        <v>0</v>
      </c>
      <c r="BH196" s="103">
        <f>IF(U196="sníž. přenesená",N196,0)</f>
        <v>0</v>
      </c>
      <c r="BI196" s="103">
        <f>IF(U196="nulová",N196,0)</f>
        <v>0</v>
      </c>
      <c r="BJ196" s="20" t="s">
        <v>83</v>
      </c>
      <c r="BK196" s="103">
        <f>ROUND(L196*K196,2)</f>
        <v>0</v>
      </c>
      <c r="BL196" s="20" t="s">
        <v>156</v>
      </c>
      <c r="BM196" s="20" t="s">
        <v>292</v>
      </c>
    </row>
    <row r="197" spans="2:65" s="11" customFormat="1" ht="22.5" customHeight="1">
      <c r="B197" s="173"/>
      <c r="C197" s="174"/>
      <c r="D197" s="174"/>
      <c r="E197" s="175" t="s">
        <v>5</v>
      </c>
      <c r="F197" s="332" t="s">
        <v>293</v>
      </c>
      <c r="G197" s="333"/>
      <c r="H197" s="333"/>
      <c r="I197" s="333"/>
      <c r="J197" s="174"/>
      <c r="K197" s="176" t="s">
        <v>5</v>
      </c>
      <c r="L197" s="174"/>
      <c r="M197" s="174"/>
      <c r="N197" s="174"/>
      <c r="O197" s="174"/>
      <c r="P197" s="174"/>
      <c r="Q197" s="174"/>
      <c r="R197" s="177"/>
      <c r="T197" s="178"/>
      <c r="U197" s="174"/>
      <c r="V197" s="174"/>
      <c r="W197" s="174"/>
      <c r="X197" s="174"/>
      <c r="Y197" s="174"/>
      <c r="Z197" s="174"/>
      <c r="AA197" s="179"/>
      <c r="AT197" s="180" t="s">
        <v>167</v>
      </c>
      <c r="AU197" s="180" t="s">
        <v>99</v>
      </c>
      <c r="AV197" s="11" t="s">
        <v>83</v>
      </c>
      <c r="AW197" s="11" t="s">
        <v>35</v>
      </c>
      <c r="AX197" s="11" t="s">
        <v>78</v>
      </c>
      <c r="AY197" s="180" t="s">
        <v>151</v>
      </c>
    </row>
    <row r="198" spans="2:65" s="10" customFormat="1" ht="22.5" customHeight="1">
      <c r="B198" s="165"/>
      <c r="C198" s="166"/>
      <c r="D198" s="166"/>
      <c r="E198" s="167" t="s">
        <v>5</v>
      </c>
      <c r="F198" s="328" t="s">
        <v>294</v>
      </c>
      <c r="G198" s="329"/>
      <c r="H198" s="329"/>
      <c r="I198" s="329"/>
      <c r="J198" s="166"/>
      <c r="K198" s="168">
        <v>0.55800000000000005</v>
      </c>
      <c r="L198" s="166"/>
      <c r="M198" s="166"/>
      <c r="N198" s="166"/>
      <c r="O198" s="166"/>
      <c r="P198" s="166"/>
      <c r="Q198" s="166"/>
      <c r="R198" s="169"/>
      <c r="T198" s="170"/>
      <c r="U198" s="166"/>
      <c r="V198" s="166"/>
      <c r="W198" s="166"/>
      <c r="X198" s="166"/>
      <c r="Y198" s="166"/>
      <c r="Z198" s="166"/>
      <c r="AA198" s="171"/>
      <c r="AT198" s="172" t="s">
        <v>167</v>
      </c>
      <c r="AU198" s="172" t="s">
        <v>99</v>
      </c>
      <c r="AV198" s="10" t="s">
        <v>99</v>
      </c>
      <c r="AW198" s="10" t="s">
        <v>35</v>
      </c>
      <c r="AX198" s="10" t="s">
        <v>83</v>
      </c>
      <c r="AY198" s="172" t="s">
        <v>151</v>
      </c>
    </row>
    <row r="199" spans="2:65" s="1" customFormat="1" ht="22.5" customHeight="1">
      <c r="B199" s="129"/>
      <c r="C199" s="158" t="s">
        <v>295</v>
      </c>
      <c r="D199" s="158" t="s">
        <v>152</v>
      </c>
      <c r="E199" s="159" t="s">
        <v>296</v>
      </c>
      <c r="F199" s="315" t="s">
        <v>297</v>
      </c>
      <c r="G199" s="315"/>
      <c r="H199" s="315"/>
      <c r="I199" s="315"/>
      <c r="J199" s="160" t="s">
        <v>155</v>
      </c>
      <c r="K199" s="161">
        <v>2.2000000000000002</v>
      </c>
      <c r="L199" s="316">
        <v>0</v>
      </c>
      <c r="M199" s="316"/>
      <c r="N199" s="317">
        <f>ROUND(L199*K199,2)</f>
        <v>0</v>
      </c>
      <c r="O199" s="317"/>
      <c r="P199" s="317"/>
      <c r="Q199" s="317"/>
      <c r="R199" s="132"/>
      <c r="T199" s="162" t="s">
        <v>5</v>
      </c>
      <c r="U199" s="46" t="s">
        <v>43</v>
      </c>
      <c r="V199" s="38"/>
      <c r="W199" s="163">
        <f>V199*K199</f>
        <v>0</v>
      </c>
      <c r="X199" s="163">
        <v>1.0300000000000001E-3</v>
      </c>
      <c r="Y199" s="163">
        <f>X199*K199</f>
        <v>2.2660000000000002E-3</v>
      </c>
      <c r="Z199" s="163">
        <v>0</v>
      </c>
      <c r="AA199" s="164">
        <f>Z199*K199</f>
        <v>0</v>
      </c>
      <c r="AR199" s="20" t="s">
        <v>156</v>
      </c>
      <c r="AT199" s="20" t="s">
        <v>152</v>
      </c>
      <c r="AU199" s="20" t="s">
        <v>99</v>
      </c>
      <c r="AY199" s="20" t="s">
        <v>151</v>
      </c>
      <c r="BE199" s="103">
        <f>IF(U199="základní",N199,0)</f>
        <v>0</v>
      </c>
      <c r="BF199" s="103">
        <f>IF(U199="snížená",N199,0)</f>
        <v>0</v>
      </c>
      <c r="BG199" s="103">
        <f>IF(U199="zákl. přenesená",N199,0)</f>
        <v>0</v>
      </c>
      <c r="BH199" s="103">
        <f>IF(U199="sníž. přenesená",N199,0)</f>
        <v>0</v>
      </c>
      <c r="BI199" s="103">
        <f>IF(U199="nulová",N199,0)</f>
        <v>0</v>
      </c>
      <c r="BJ199" s="20" t="s">
        <v>83</v>
      </c>
      <c r="BK199" s="103">
        <f>ROUND(L199*K199,2)</f>
        <v>0</v>
      </c>
      <c r="BL199" s="20" t="s">
        <v>156</v>
      </c>
      <c r="BM199" s="20" t="s">
        <v>298</v>
      </c>
    </row>
    <row r="200" spans="2:65" s="11" customFormat="1" ht="22.5" customHeight="1">
      <c r="B200" s="173"/>
      <c r="C200" s="174"/>
      <c r="D200" s="174"/>
      <c r="E200" s="175" t="s">
        <v>5</v>
      </c>
      <c r="F200" s="332" t="s">
        <v>299</v>
      </c>
      <c r="G200" s="333"/>
      <c r="H200" s="333"/>
      <c r="I200" s="333"/>
      <c r="J200" s="174"/>
      <c r="K200" s="176" t="s">
        <v>5</v>
      </c>
      <c r="L200" s="174"/>
      <c r="M200" s="174"/>
      <c r="N200" s="174"/>
      <c r="O200" s="174"/>
      <c r="P200" s="174"/>
      <c r="Q200" s="174"/>
      <c r="R200" s="177"/>
      <c r="T200" s="178"/>
      <c r="U200" s="174"/>
      <c r="V200" s="174"/>
      <c r="W200" s="174"/>
      <c r="X200" s="174"/>
      <c r="Y200" s="174"/>
      <c r="Z200" s="174"/>
      <c r="AA200" s="179"/>
      <c r="AT200" s="180" t="s">
        <v>167</v>
      </c>
      <c r="AU200" s="180" t="s">
        <v>99</v>
      </c>
      <c r="AV200" s="11" t="s">
        <v>83</v>
      </c>
      <c r="AW200" s="11" t="s">
        <v>35</v>
      </c>
      <c r="AX200" s="11" t="s">
        <v>78</v>
      </c>
      <c r="AY200" s="180" t="s">
        <v>151</v>
      </c>
    </row>
    <row r="201" spans="2:65" s="10" customFormat="1" ht="22.5" customHeight="1">
      <c r="B201" s="165"/>
      <c r="C201" s="166"/>
      <c r="D201" s="166"/>
      <c r="E201" s="167" t="s">
        <v>5</v>
      </c>
      <c r="F201" s="328" t="s">
        <v>300</v>
      </c>
      <c r="G201" s="329"/>
      <c r="H201" s="329"/>
      <c r="I201" s="329"/>
      <c r="J201" s="166"/>
      <c r="K201" s="168">
        <v>2.2000000000000002</v>
      </c>
      <c r="L201" s="166"/>
      <c r="M201" s="166"/>
      <c r="N201" s="166"/>
      <c r="O201" s="166"/>
      <c r="P201" s="166"/>
      <c r="Q201" s="166"/>
      <c r="R201" s="169"/>
      <c r="T201" s="170"/>
      <c r="U201" s="166"/>
      <c r="V201" s="166"/>
      <c r="W201" s="166"/>
      <c r="X201" s="166"/>
      <c r="Y201" s="166"/>
      <c r="Z201" s="166"/>
      <c r="AA201" s="171"/>
      <c r="AT201" s="172" t="s">
        <v>167</v>
      </c>
      <c r="AU201" s="172" t="s">
        <v>99</v>
      </c>
      <c r="AV201" s="10" t="s">
        <v>99</v>
      </c>
      <c r="AW201" s="10" t="s">
        <v>35</v>
      </c>
      <c r="AX201" s="10" t="s">
        <v>83</v>
      </c>
      <c r="AY201" s="172" t="s">
        <v>151</v>
      </c>
    </row>
    <row r="202" spans="2:65" s="1" customFormat="1" ht="22.5" customHeight="1">
      <c r="B202" s="129"/>
      <c r="C202" s="158" t="s">
        <v>301</v>
      </c>
      <c r="D202" s="158" t="s">
        <v>152</v>
      </c>
      <c r="E202" s="159" t="s">
        <v>302</v>
      </c>
      <c r="F202" s="315" t="s">
        <v>303</v>
      </c>
      <c r="G202" s="315"/>
      <c r="H202" s="315"/>
      <c r="I202" s="315"/>
      <c r="J202" s="160" t="s">
        <v>155</v>
      </c>
      <c r="K202" s="161">
        <v>2.2000000000000002</v>
      </c>
      <c r="L202" s="316">
        <v>0</v>
      </c>
      <c r="M202" s="316"/>
      <c r="N202" s="317">
        <f>ROUND(L202*K202,2)</f>
        <v>0</v>
      </c>
      <c r="O202" s="317"/>
      <c r="P202" s="317"/>
      <c r="Q202" s="317"/>
      <c r="R202" s="132"/>
      <c r="T202" s="162" t="s">
        <v>5</v>
      </c>
      <c r="U202" s="46" t="s">
        <v>43</v>
      </c>
      <c r="V202" s="38"/>
      <c r="W202" s="163">
        <f>V202*K202</f>
        <v>0</v>
      </c>
      <c r="X202" s="163">
        <v>0</v>
      </c>
      <c r="Y202" s="163">
        <f>X202*K202</f>
        <v>0</v>
      </c>
      <c r="Z202" s="163">
        <v>0</v>
      </c>
      <c r="AA202" s="164">
        <f>Z202*K202</f>
        <v>0</v>
      </c>
      <c r="AR202" s="20" t="s">
        <v>156</v>
      </c>
      <c r="AT202" s="20" t="s">
        <v>152</v>
      </c>
      <c r="AU202" s="20" t="s">
        <v>99</v>
      </c>
      <c r="AY202" s="20" t="s">
        <v>151</v>
      </c>
      <c r="BE202" s="103">
        <f>IF(U202="základní",N202,0)</f>
        <v>0</v>
      </c>
      <c r="BF202" s="103">
        <f>IF(U202="snížená",N202,0)</f>
        <v>0</v>
      </c>
      <c r="BG202" s="103">
        <f>IF(U202="zákl. přenesená",N202,0)</f>
        <v>0</v>
      </c>
      <c r="BH202" s="103">
        <f>IF(U202="sníž. přenesená",N202,0)</f>
        <v>0</v>
      </c>
      <c r="BI202" s="103">
        <f>IF(U202="nulová",N202,0)</f>
        <v>0</v>
      </c>
      <c r="BJ202" s="20" t="s">
        <v>83</v>
      </c>
      <c r="BK202" s="103">
        <f>ROUND(L202*K202,2)</f>
        <v>0</v>
      </c>
      <c r="BL202" s="20" t="s">
        <v>156</v>
      </c>
      <c r="BM202" s="20" t="s">
        <v>304</v>
      </c>
    </row>
    <row r="203" spans="2:65" s="1" customFormat="1" ht="31.5" customHeight="1">
      <c r="B203" s="129"/>
      <c r="C203" s="158" t="s">
        <v>305</v>
      </c>
      <c r="D203" s="158" t="s">
        <v>152</v>
      </c>
      <c r="E203" s="159" t="s">
        <v>306</v>
      </c>
      <c r="F203" s="315" t="s">
        <v>307</v>
      </c>
      <c r="G203" s="315"/>
      <c r="H203" s="315"/>
      <c r="I203" s="315"/>
      <c r="J203" s="160" t="s">
        <v>251</v>
      </c>
      <c r="K203" s="161">
        <v>0.06</v>
      </c>
      <c r="L203" s="316">
        <v>0</v>
      </c>
      <c r="M203" s="316"/>
      <c r="N203" s="317">
        <f>ROUND(L203*K203,2)</f>
        <v>0</v>
      </c>
      <c r="O203" s="317"/>
      <c r="P203" s="317"/>
      <c r="Q203" s="317"/>
      <c r="R203" s="132"/>
      <c r="T203" s="162" t="s">
        <v>5</v>
      </c>
      <c r="U203" s="46" t="s">
        <v>43</v>
      </c>
      <c r="V203" s="38"/>
      <c r="W203" s="163">
        <f>V203*K203</f>
        <v>0</v>
      </c>
      <c r="X203" s="163">
        <v>1.0601700000000001</v>
      </c>
      <c r="Y203" s="163">
        <f>X203*K203</f>
        <v>6.3610200000000006E-2</v>
      </c>
      <c r="Z203" s="163">
        <v>0</v>
      </c>
      <c r="AA203" s="164">
        <f>Z203*K203</f>
        <v>0</v>
      </c>
      <c r="AR203" s="20" t="s">
        <v>156</v>
      </c>
      <c r="AT203" s="20" t="s">
        <v>152</v>
      </c>
      <c r="AU203" s="20" t="s">
        <v>99</v>
      </c>
      <c r="AY203" s="20" t="s">
        <v>151</v>
      </c>
      <c r="BE203" s="103">
        <f>IF(U203="základní",N203,0)</f>
        <v>0</v>
      </c>
      <c r="BF203" s="103">
        <f>IF(U203="snížená",N203,0)</f>
        <v>0</v>
      </c>
      <c r="BG203" s="103">
        <f>IF(U203="zákl. přenesená",N203,0)</f>
        <v>0</v>
      </c>
      <c r="BH203" s="103">
        <f>IF(U203="sníž. přenesená",N203,0)</f>
        <v>0</v>
      </c>
      <c r="BI203" s="103">
        <f>IF(U203="nulová",N203,0)</f>
        <v>0</v>
      </c>
      <c r="BJ203" s="20" t="s">
        <v>83</v>
      </c>
      <c r="BK203" s="103">
        <f>ROUND(L203*K203,2)</f>
        <v>0</v>
      </c>
      <c r="BL203" s="20" t="s">
        <v>156</v>
      </c>
      <c r="BM203" s="20" t="s">
        <v>308</v>
      </c>
    </row>
    <row r="204" spans="2:65" s="11" customFormat="1" ht="22.5" customHeight="1">
      <c r="B204" s="173"/>
      <c r="C204" s="174"/>
      <c r="D204" s="174"/>
      <c r="E204" s="175" t="s">
        <v>5</v>
      </c>
      <c r="F204" s="332" t="s">
        <v>309</v>
      </c>
      <c r="G204" s="333"/>
      <c r="H204" s="333"/>
      <c r="I204" s="333"/>
      <c r="J204" s="174"/>
      <c r="K204" s="176" t="s">
        <v>5</v>
      </c>
      <c r="L204" s="174"/>
      <c r="M204" s="174"/>
      <c r="N204" s="174"/>
      <c r="O204" s="174"/>
      <c r="P204" s="174"/>
      <c r="Q204" s="174"/>
      <c r="R204" s="177"/>
      <c r="T204" s="178"/>
      <c r="U204" s="174"/>
      <c r="V204" s="174"/>
      <c r="W204" s="174"/>
      <c r="X204" s="174"/>
      <c r="Y204" s="174"/>
      <c r="Z204" s="174"/>
      <c r="AA204" s="179"/>
      <c r="AT204" s="180" t="s">
        <v>167</v>
      </c>
      <c r="AU204" s="180" t="s">
        <v>99</v>
      </c>
      <c r="AV204" s="11" t="s">
        <v>83</v>
      </c>
      <c r="AW204" s="11" t="s">
        <v>35</v>
      </c>
      <c r="AX204" s="11" t="s">
        <v>78</v>
      </c>
      <c r="AY204" s="180" t="s">
        <v>151</v>
      </c>
    </row>
    <row r="205" spans="2:65" s="10" customFormat="1" ht="22.5" customHeight="1">
      <c r="B205" s="165"/>
      <c r="C205" s="166"/>
      <c r="D205" s="166"/>
      <c r="E205" s="167" t="s">
        <v>5</v>
      </c>
      <c r="F205" s="328" t="s">
        <v>310</v>
      </c>
      <c r="G205" s="329"/>
      <c r="H205" s="329"/>
      <c r="I205" s="329"/>
      <c r="J205" s="166"/>
      <c r="K205" s="168">
        <v>0.06</v>
      </c>
      <c r="L205" s="166"/>
      <c r="M205" s="166"/>
      <c r="N205" s="166"/>
      <c r="O205" s="166"/>
      <c r="P205" s="166"/>
      <c r="Q205" s="166"/>
      <c r="R205" s="169"/>
      <c r="T205" s="170"/>
      <c r="U205" s="166"/>
      <c r="V205" s="166"/>
      <c r="W205" s="166"/>
      <c r="X205" s="166"/>
      <c r="Y205" s="166"/>
      <c r="Z205" s="166"/>
      <c r="AA205" s="171"/>
      <c r="AT205" s="172" t="s">
        <v>167</v>
      </c>
      <c r="AU205" s="172" t="s">
        <v>99</v>
      </c>
      <c r="AV205" s="10" t="s">
        <v>99</v>
      </c>
      <c r="AW205" s="10" t="s">
        <v>35</v>
      </c>
      <c r="AX205" s="10" t="s">
        <v>83</v>
      </c>
      <c r="AY205" s="172" t="s">
        <v>151</v>
      </c>
    </row>
    <row r="206" spans="2:65" s="1" customFormat="1" ht="31.5" customHeight="1">
      <c r="B206" s="129"/>
      <c r="C206" s="158" t="s">
        <v>311</v>
      </c>
      <c r="D206" s="158" t="s">
        <v>152</v>
      </c>
      <c r="E206" s="159" t="s">
        <v>312</v>
      </c>
      <c r="F206" s="315" t="s">
        <v>313</v>
      </c>
      <c r="G206" s="315"/>
      <c r="H206" s="315"/>
      <c r="I206" s="315"/>
      <c r="J206" s="160" t="s">
        <v>251</v>
      </c>
      <c r="K206" s="161">
        <v>7.6999999999999999E-2</v>
      </c>
      <c r="L206" s="316">
        <v>0</v>
      </c>
      <c r="M206" s="316"/>
      <c r="N206" s="317">
        <f>ROUND(L206*K206,2)</f>
        <v>0</v>
      </c>
      <c r="O206" s="317"/>
      <c r="P206" s="317"/>
      <c r="Q206" s="317"/>
      <c r="R206" s="132"/>
      <c r="T206" s="162" t="s">
        <v>5</v>
      </c>
      <c r="U206" s="46" t="s">
        <v>43</v>
      </c>
      <c r="V206" s="38"/>
      <c r="W206" s="163">
        <f>V206*K206</f>
        <v>0</v>
      </c>
      <c r="X206" s="163">
        <v>1.0530600000000001</v>
      </c>
      <c r="Y206" s="163">
        <f>X206*K206</f>
        <v>8.1085620000000011E-2</v>
      </c>
      <c r="Z206" s="163">
        <v>0</v>
      </c>
      <c r="AA206" s="164">
        <f>Z206*K206</f>
        <v>0</v>
      </c>
      <c r="AR206" s="20" t="s">
        <v>156</v>
      </c>
      <c r="AT206" s="20" t="s">
        <v>152</v>
      </c>
      <c r="AU206" s="20" t="s">
        <v>99</v>
      </c>
      <c r="AY206" s="20" t="s">
        <v>151</v>
      </c>
      <c r="BE206" s="103">
        <f>IF(U206="základní",N206,0)</f>
        <v>0</v>
      </c>
      <c r="BF206" s="103">
        <f>IF(U206="snížená",N206,0)</f>
        <v>0</v>
      </c>
      <c r="BG206" s="103">
        <f>IF(U206="zákl. přenesená",N206,0)</f>
        <v>0</v>
      </c>
      <c r="BH206" s="103">
        <f>IF(U206="sníž. přenesená",N206,0)</f>
        <v>0</v>
      </c>
      <c r="BI206" s="103">
        <f>IF(U206="nulová",N206,0)</f>
        <v>0</v>
      </c>
      <c r="BJ206" s="20" t="s">
        <v>83</v>
      </c>
      <c r="BK206" s="103">
        <f>ROUND(L206*K206,2)</f>
        <v>0</v>
      </c>
      <c r="BL206" s="20" t="s">
        <v>156</v>
      </c>
      <c r="BM206" s="20" t="s">
        <v>314</v>
      </c>
    </row>
    <row r="207" spans="2:65" s="11" customFormat="1" ht="22.5" customHeight="1">
      <c r="B207" s="173"/>
      <c r="C207" s="174"/>
      <c r="D207" s="174"/>
      <c r="E207" s="175" t="s">
        <v>5</v>
      </c>
      <c r="F207" s="332" t="s">
        <v>287</v>
      </c>
      <c r="G207" s="333"/>
      <c r="H207" s="333"/>
      <c r="I207" s="333"/>
      <c r="J207" s="174"/>
      <c r="K207" s="176" t="s">
        <v>5</v>
      </c>
      <c r="L207" s="174"/>
      <c r="M207" s="174"/>
      <c r="N207" s="174"/>
      <c r="O207" s="174"/>
      <c r="P207" s="174"/>
      <c r="Q207" s="174"/>
      <c r="R207" s="177"/>
      <c r="T207" s="178"/>
      <c r="U207" s="174"/>
      <c r="V207" s="174"/>
      <c r="W207" s="174"/>
      <c r="X207" s="174"/>
      <c r="Y207" s="174"/>
      <c r="Z207" s="174"/>
      <c r="AA207" s="179"/>
      <c r="AT207" s="180" t="s">
        <v>167</v>
      </c>
      <c r="AU207" s="180" t="s">
        <v>99</v>
      </c>
      <c r="AV207" s="11" t="s">
        <v>83</v>
      </c>
      <c r="AW207" s="11" t="s">
        <v>35</v>
      </c>
      <c r="AX207" s="11" t="s">
        <v>78</v>
      </c>
      <c r="AY207" s="180" t="s">
        <v>151</v>
      </c>
    </row>
    <row r="208" spans="2:65" s="10" customFormat="1" ht="22.5" customHeight="1">
      <c r="B208" s="165"/>
      <c r="C208" s="166"/>
      <c r="D208" s="166"/>
      <c r="E208" s="167" t="s">
        <v>5</v>
      </c>
      <c r="F208" s="328" t="s">
        <v>315</v>
      </c>
      <c r="G208" s="329"/>
      <c r="H208" s="329"/>
      <c r="I208" s="329"/>
      <c r="J208" s="166"/>
      <c r="K208" s="168">
        <v>7.6999999999999999E-2</v>
      </c>
      <c r="L208" s="166"/>
      <c r="M208" s="166"/>
      <c r="N208" s="166"/>
      <c r="O208" s="166"/>
      <c r="P208" s="166"/>
      <c r="Q208" s="166"/>
      <c r="R208" s="169"/>
      <c r="T208" s="170"/>
      <c r="U208" s="166"/>
      <c r="V208" s="166"/>
      <c r="W208" s="166"/>
      <c r="X208" s="166"/>
      <c r="Y208" s="166"/>
      <c r="Z208" s="166"/>
      <c r="AA208" s="171"/>
      <c r="AT208" s="172" t="s">
        <v>167</v>
      </c>
      <c r="AU208" s="172" t="s">
        <v>99</v>
      </c>
      <c r="AV208" s="10" t="s">
        <v>99</v>
      </c>
      <c r="AW208" s="10" t="s">
        <v>35</v>
      </c>
      <c r="AX208" s="10" t="s">
        <v>83</v>
      </c>
      <c r="AY208" s="172" t="s">
        <v>151</v>
      </c>
    </row>
    <row r="209" spans="2:65" s="1" customFormat="1" ht="22.5" customHeight="1">
      <c r="B209" s="129"/>
      <c r="C209" s="158" t="s">
        <v>316</v>
      </c>
      <c r="D209" s="158" t="s">
        <v>152</v>
      </c>
      <c r="E209" s="159" t="s">
        <v>317</v>
      </c>
      <c r="F209" s="315" t="s">
        <v>318</v>
      </c>
      <c r="G209" s="315"/>
      <c r="H209" s="315"/>
      <c r="I209" s="315"/>
      <c r="J209" s="160" t="s">
        <v>164</v>
      </c>
      <c r="K209" s="161">
        <v>5.9539999999999997</v>
      </c>
      <c r="L209" s="316">
        <v>0</v>
      </c>
      <c r="M209" s="316"/>
      <c r="N209" s="317">
        <f>ROUND(L209*K209,2)</f>
        <v>0</v>
      </c>
      <c r="O209" s="317"/>
      <c r="P209" s="317"/>
      <c r="Q209" s="317"/>
      <c r="R209" s="132"/>
      <c r="T209" s="162" t="s">
        <v>5</v>
      </c>
      <c r="U209" s="46" t="s">
        <v>43</v>
      </c>
      <c r="V209" s="38"/>
      <c r="W209" s="163">
        <f>V209*K209</f>
        <v>0</v>
      </c>
      <c r="X209" s="163">
        <v>2.2563399999999998</v>
      </c>
      <c r="Y209" s="163">
        <f>X209*K209</f>
        <v>13.434248359999998</v>
      </c>
      <c r="Z209" s="163">
        <v>0</v>
      </c>
      <c r="AA209" s="164">
        <f>Z209*K209</f>
        <v>0</v>
      </c>
      <c r="AR209" s="20" t="s">
        <v>156</v>
      </c>
      <c r="AT209" s="20" t="s">
        <v>152</v>
      </c>
      <c r="AU209" s="20" t="s">
        <v>99</v>
      </c>
      <c r="AY209" s="20" t="s">
        <v>151</v>
      </c>
      <c r="BE209" s="103">
        <f>IF(U209="základní",N209,0)</f>
        <v>0</v>
      </c>
      <c r="BF209" s="103">
        <f>IF(U209="snížená",N209,0)</f>
        <v>0</v>
      </c>
      <c r="BG209" s="103">
        <f>IF(U209="zákl. přenesená",N209,0)</f>
        <v>0</v>
      </c>
      <c r="BH209" s="103">
        <f>IF(U209="sníž. přenesená",N209,0)</f>
        <v>0</v>
      </c>
      <c r="BI209" s="103">
        <f>IF(U209="nulová",N209,0)</f>
        <v>0</v>
      </c>
      <c r="BJ209" s="20" t="s">
        <v>83</v>
      </c>
      <c r="BK209" s="103">
        <f>ROUND(L209*K209,2)</f>
        <v>0</v>
      </c>
      <c r="BL209" s="20" t="s">
        <v>156</v>
      </c>
      <c r="BM209" s="20" t="s">
        <v>319</v>
      </c>
    </row>
    <row r="210" spans="2:65" s="10" customFormat="1" ht="22.5" customHeight="1">
      <c r="B210" s="165"/>
      <c r="C210" s="166"/>
      <c r="D210" s="166"/>
      <c r="E210" s="167" t="s">
        <v>5</v>
      </c>
      <c r="F210" s="324" t="s">
        <v>195</v>
      </c>
      <c r="G210" s="325"/>
      <c r="H210" s="325"/>
      <c r="I210" s="325"/>
      <c r="J210" s="166"/>
      <c r="K210" s="168">
        <v>5.9539999999999997</v>
      </c>
      <c r="L210" s="166"/>
      <c r="M210" s="166"/>
      <c r="N210" s="166"/>
      <c r="O210" s="166"/>
      <c r="P210" s="166"/>
      <c r="Q210" s="166"/>
      <c r="R210" s="169"/>
      <c r="T210" s="170"/>
      <c r="U210" s="166"/>
      <c r="V210" s="166"/>
      <c r="W210" s="166"/>
      <c r="X210" s="166"/>
      <c r="Y210" s="166"/>
      <c r="Z210" s="166"/>
      <c r="AA210" s="171"/>
      <c r="AT210" s="172" t="s">
        <v>167</v>
      </c>
      <c r="AU210" s="172" t="s">
        <v>99</v>
      </c>
      <c r="AV210" s="10" t="s">
        <v>99</v>
      </c>
      <c r="AW210" s="10" t="s">
        <v>35</v>
      </c>
      <c r="AX210" s="10" t="s">
        <v>83</v>
      </c>
      <c r="AY210" s="172" t="s">
        <v>151</v>
      </c>
    </row>
    <row r="211" spans="2:65" s="9" customFormat="1" ht="29.85" customHeight="1">
      <c r="B211" s="147"/>
      <c r="C211" s="148"/>
      <c r="D211" s="157" t="s">
        <v>110</v>
      </c>
      <c r="E211" s="157"/>
      <c r="F211" s="157"/>
      <c r="G211" s="157"/>
      <c r="H211" s="157"/>
      <c r="I211" s="157"/>
      <c r="J211" s="157"/>
      <c r="K211" s="157"/>
      <c r="L211" s="157"/>
      <c r="M211" s="157"/>
      <c r="N211" s="322">
        <f>BK211</f>
        <v>0</v>
      </c>
      <c r="O211" s="323"/>
      <c r="P211" s="323"/>
      <c r="Q211" s="323"/>
      <c r="R211" s="150"/>
      <c r="T211" s="151"/>
      <c r="U211" s="148"/>
      <c r="V211" s="148"/>
      <c r="W211" s="152">
        <f>SUM(W212:W242)</f>
        <v>0</v>
      </c>
      <c r="X211" s="148"/>
      <c r="Y211" s="152">
        <f>SUM(Y212:Y242)</f>
        <v>56.142125650000004</v>
      </c>
      <c r="Z211" s="148"/>
      <c r="AA211" s="153">
        <f>SUM(AA212:AA242)</f>
        <v>0</v>
      </c>
      <c r="AR211" s="154" t="s">
        <v>83</v>
      </c>
      <c r="AT211" s="155" t="s">
        <v>77</v>
      </c>
      <c r="AU211" s="155" t="s">
        <v>83</v>
      </c>
      <c r="AY211" s="154" t="s">
        <v>151</v>
      </c>
      <c r="BK211" s="156">
        <f>SUM(BK212:BK242)</f>
        <v>0</v>
      </c>
    </row>
    <row r="212" spans="2:65" s="1" customFormat="1" ht="31.5" customHeight="1">
      <c r="B212" s="129"/>
      <c r="C212" s="158" t="s">
        <v>320</v>
      </c>
      <c r="D212" s="158" t="s">
        <v>152</v>
      </c>
      <c r="E212" s="159" t="s">
        <v>321</v>
      </c>
      <c r="F212" s="315" t="s">
        <v>322</v>
      </c>
      <c r="G212" s="315"/>
      <c r="H212" s="315"/>
      <c r="I212" s="315"/>
      <c r="J212" s="160" t="s">
        <v>164</v>
      </c>
      <c r="K212" s="161">
        <v>11.676</v>
      </c>
      <c r="L212" s="316">
        <v>0</v>
      </c>
      <c r="M212" s="316"/>
      <c r="N212" s="317">
        <f>ROUND(L212*K212,2)</f>
        <v>0</v>
      </c>
      <c r="O212" s="317"/>
      <c r="P212" s="317"/>
      <c r="Q212" s="317"/>
      <c r="R212" s="132"/>
      <c r="T212" s="162" t="s">
        <v>5</v>
      </c>
      <c r="U212" s="46" t="s">
        <v>43</v>
      </c>
      <c r="V212" s="38"/>
      <c r="W212" s="163">
        <f>V212*K212</f>
        <v>0</v>
      </c>
      <c r="X212" s="163">
        <v>2.2903600000000002</v>
      </c>
      <c r="Y212" s="163">
        <f>X212*K212</f>
        <v>26.742243360000003</v>
      </c>
      <c r="Z212" s="163">
        <v>0</v>
      </c>
      <c r="AA212" s="164">
        <f>Z212*K212</f>
        <v>0</v>
      </c>
      <c r="AR212" s="20" t="s">
        <v>156</v>
      </c>
      <c r="AT212" s="20" t="s">
        <v>152</v>
      </c>
      <c r="AU212" s="20" t="s">
        <v>99</v>
      </c>
      <c r="AY212" s="20" t="s">
        <v>151</v>
      </c>
      <c r="BE212" s="103">
        <f>IF(U212="základní",N212,0)</f>
        <v>0</v>
      </c>
      <c r="BF212" s="103">
        <f>IF(U212="snížená",N212,0)</f>
        <v>0</v>
      </c>
      <c r="BG212" s="103">
        <f>IF(U212="zákl. přenesená",N212,0)</f>
        <v>0</v>
      </c>
      <c r="BH212" s="103">
        <f>IF(U212="sníž. přenesená",N212,0)</f>
        <v>0</v>
      </c>
      <c r="BI212" s="103">
        <f>IF(U212="nulová",N212,0)</f>
        <v>0</v>
      </c>
      <c r="BJ212" s="20" t="s">
        <v>83</v>
      </c>
      <c r="BK212" s="103">
        <f>ROUND(L212*K212,2)</f>
        <v>0</v>
      </c>
      <c r="BL212" s="20" t="s">
        <v>156</v>
      </c>
      <c r="BM212" s="20" t="s">
        <v>323</v>
      </c>
    </row>
    <row r="213" spans="2:65" s="11" customFormat="1" ht="22.5" customHeight="1">
      <c r="B213" s="173"/>
      <c r="C213" s="174"/>
      <c r="D213" s="174"/>
      <c r="E213" s="175" t="s">
        <v>5</v>
      </c>
      <c r="F213" s="332" t="s">
        <v>324</v>
      </c>
      <c r="G213" s="333"/>
      <c r="H213" s="333"/>
      <c r="I213" s="333"/>
      <c r="J213" s="174"/>
      <c r="K213" s="176" t="s">
        <v>5</v>
      </c>
      <c r="L213" s="174"/>
      <c r="M213" s="174"/>
      <c r="N213" s="174"/>
      <c r="O213" s="174"/>
      <c r="P213" s="174"/>
      <c r="Q213" s="174"/>
      <c r="R213" s="177"/>
      <c r="T213" s="178"/>
      <c r="U213" s="174"/>
      <c r="V213" s="174"/>
      <c r="W213" s="174"/>
      <c r="X213" s="174"/>
      <c r="Y213" s="174"/>
      <c r="Z213" s="174"/>
      <c r="AA213" s="179"/>
      <c r="AT213" s="180" t="s">
        <v>167</v>
      </c>
      <c r="AU213" s="180" t="s">
        <v>99</v>
      </c>
      <c r="AV213" s="11" t="s">
        <v>83</v>
      </c>
      <c r="AW213" s="11" t="s">
        <v>35</v>
      </c>
      <c r="AX213" s="11" t="s">
        <v>78</v>
      </c>
      <c r="AY213" s="180" t="s">
        <v>151</v>
      </c>
    </row>
    <row r="214" spans="2:65" s="10" customFormat="1" ht="31.5" customHeight="1">
      <c r="B214" s="165"/>
      <c r="C214" s="166"/>
      <c r="D214" s="166"/>
      <c r="E214" s="167" t="s">
        <v>5</v>
      </c>
      <c r="F214" s="328" t="s">
        <v>325</v>
      </c>
      <c r="G214" s="329"/>
      <c r="H214" s="329"/>
      <c r="I214" s="329"/>
      <c r="J214" s="166"/>
      <c r="K214" s="168">
        <v>10.987</v>
      </c>
      <c r="L214" s="166"/>
      <c r="M214" s="166"/>
      <c r="N214" s="166"/>
      <c r="O214" s="166"/>
      <c r="P214" s="166"/>
      <c r="Q214" s="166"/>
      <c r="R214" s="169"/>
      <c r="T214" s="170"/>
      <c r="U214" s="166"/>
      <c r="V214" s="166"/>
      <c r="W214" s="166"/>
      <c r="X214" s="166"/>
      <c r="Y214" s="166"/>
      <c r="Z214" s="166"/>
      <c r="AA214" s="171"/>
      <c r="AT214" s="172" t="s">
        <v>167</v>
      </c>
      <c r="AU214" s="172" t="s">
        <v>99</v>
      </c>
      <c r="AV214" s="10" t="s">
        <v>99</v>
      </c>
      <c r="AW214" s="10" t="s">
        <v>35</v>
      </c>
      <c r="AX214" s="10" t="s">
        <v>78</v>
      </c>
      <c r="AY214" s="172" t="s">
        <v>151</v>
      </c>
    </row>
    <row r="215" spans="2:65" s="11" customFormat="1" ht="22.5" customHeight="1">
      <c r="B215" s="173"/>
      <c r="C215" s="174"/>
      <c r="D215" s="174"/>
      <c r="E215" s="175" t="s">
        <v>5</v>
      </c>
      <c r="F215" s="326" t="s">
        <v>326</v>
      </c>
      <c r="G215" s="327"/>
      <c r="H215" s="327"/>
      <c r="I215" s="327"/>
      <c r="J215" s="174"/>
      <c r="K215" s="176" t="s">
        <v>5</v>
      </c>
      <c r="L215" s="174"/>
      <c r="M215" s="174"/>
      <c r="N215" s="174"/>
      <c r="O215" s="174"/>
      <c r="P215" s="174"/>
      <c r="Q215" s="174"/>
      <c r="R215" s="177"/>
      <c r="T215" s="178"/>
      <c r="U215" s="174"/>
      <c r="V215" s="174"/>
      <c r="W215" s="174"/>
      <c r="X215" s="174"/>
      <c r="Y215" s="174"/>
      <c r="Z215" s="174"/>
      <c r="AA215" s="179"/>
      <c r="AT215" s="180" t="s">
        <v>167</v>
      </c>
      <c r="AU215" s="180" t="s">
        <v>99</v>
      </c>
      <c r="AV215" s="11" t="s">
        <v>83</v>
      </c>
      <c r="AW215" s="11" t="s">
        <v>35</v>
      </c>
      <c r="AX215" s="11" t="s">
        <v>78</v>
      </c>
      <c r="AY215" s="180" t="s">
        <v>151</v>
      </c>
    </row>
    <row r="216" spans="2:65" s="10" customFormat="1" ht="22.5" customHeight="1">
      <c r="B216" s="165"/>
      <c r="C216" s="166"/>
      <c r="D216" s="166"/>
      <c r="E216" s="167" t="s">
        <v>5</v>
      </c>
      <c r="F216" s="328" t="s">
        <v>327</v>
      </c>
      <c r="G216" s="329"/>
      <c r="H216" s="329"/>
      <c r="I216" s="329"/>
      <c r="J216" s="166"/>
      <c r="K216" s="168">
        <v>0.68899999999999995</v>
      </c>
      <c r="L216" s="166"/>
      <c r="M216" s="166"/>
      <c r="N216" s="166"/>
      <c r="O216" s="166"/>
      <c r="P216" s="166"/>
      <c r="Q216" s="166"/>
      <c r="R216" s="169"/>
      <c r="T216" s="170"/>
      <c r="U216" s="166"/>
      <c r="V216" s="166"/>
      <c r="W216" s="166"/>
      <c r="X216" s="166"/>
      <c r="Y216" s="166"/>
      <c r="Z216" s="166"/>
      <c r="AA216" s="171"/>
      <c r="AT216" s="172" t="s">
        <v>167</v>
      </c>
      <c r="AU216" s="172" t="s">
        <v>99</v>
      </c>
      <c r="AV216" s="10" t="s">
        <v>99</v>
      </c>
      <c r="AW216" s="10" t="s">
        <v>35</v>
      </c>
      <c r="AX216" s="10" t="s">
        <v>78</v>
      </c>
      <c r="AY216" s="172" t="s">
        <v>151</v>
      </c>
    </row>
    <row r="217" spans="2:65" s="12" customFormat="1" ht="22.5" customHeight="1">
      <c r="B217" s="181"/>
      <c r="C217" s="182"/>
      <c r="D217" s="182"/>
      <c r="E217" s="183" t="s">
        <v>5</v>
      </c>
      <c r="F217" s="330" t="s">
        <v>185</v>
      </c>
      <c r="G217" s="331"/>
      <c r="H217" s="331"/>
      <c r="I217" s="331"/>
      <c r="J217" s="182"/>
      <c r="K217" s="184">
        <v>11.676</v>
      </c>
      <c r="L217" s="182"/>
      <c r="M217" s="182"/>
      <c r="N217" s="182"/>
      <c r="O217" s="182"/>
      <c r="P217" s="182"/>
      <c r="Q217" s="182"/>
      <c r="R217" s="185"/>
      <c r="T217" s="186"/>
      <c r="U217" s="182"/>
      <c r="V217" s="182"/>
      <c r="W217" s="182"/>
      <c r="X217" s="182"/>
      <c r="Y217" s="182"/>
      <c r="Z217" s="182"/>
      <c r="AA217" s="187"/>
      <c r="AT217" s="188" t="s">
        <v>167</v>
      </c>
      <c r="AU217" s="188" t="s">
        <v>99</v>
      </c>
      <c r="AV217" s="12" t="s">
        <v>156</v>
      </c>
      <c r="AW217" s="12" t="s">
        <v>35</v>
      </c>
      <c r="AX217" s="12" t="s">
        <v>83</v>
      </c>
      <c r="AY217" s="188" t="s">
        <v>151</v>
      </c>
    </row>
    <row r="218" spans="2:65" s="1" customFormat="1" ht="22.5" customHeight="1">
      <c r="B218" s="129"/>
      <c r="C218" s="158" t="s">
        <v>328</v>
      </c>
      <c r="D218" s="158" t="s">
        <v>152</v>
      </c>
      <c r="E218" s="159" t="s">
        <v>329</v>
      </c>
      <c r="F218" s="315" t="s">
        <v>330</v>
      </c>
      <c r="G218" s="315"/>
      <c r="H218" s="315"/>
      <c r="I218" s="315"/>
      <c r="J218" s="160" t="s">
        <v>164</v>
      </c>
      <c r="K218" s="161">
        <v>0.28100000000000003</v>
      </c>
      <c r="L218" s="316">
        <v>0</v>
      </c>
      <c r="M218" s="316"/>
      <c r="N218" s="317">
        <f>ROUND(L218*K218,2)</f>
        <v>0</v>
      </c>
      <c r="O218" s="317"/>
      <c r="P218" s="317"/>
      <c r="Q218" s="317"/>
      <c r="R218" s="132"/>
      <c r="T218" s="162" t="s">
        <v>5</v>
      </c>
      <c r="U218" s="46" t="s">
        <v>43</v>
      </c>
      <c r="V218" s="38"/>
      <c r="W218" s="163">
        <f>V218*K218</f>
        <v>0</v>
      </c>
      <c r="X218" s="163">
        <v>2.2563399999999998</v>
      </c>
      <c r="Y218" s="163">
        <f>X218*K218</f>
        <v>0.63403153999999995</v>
      </c>
      <c r="Z218" s="163">
        <v>0</v>
      </c>
      <c r="AA218" s="164">
        <f>Z218*K218</f>
        <v>0</v>
      </c>
      <c r="AR218" s="20" t="s">
        <v>156</v>
      </c>
      <c r="AT218" s="20" t="s">
        <v>152</v>
      </c>
      <c r="AU218" s="20" t="s">
        <v>99</v>
      </c>
      <c r="AY218" s="20" t="s">
        <v>151</v>
      </c>
      <c r="BE218" s="103">
        <f>IF(U218="základní",N218,0)</f>
        <v>0</v>
      </c>
      <c r="BF218" s="103">
        <f>IF(U218="snížená",N218,0)</f>
        <v>0</v>
      </c>
      <c r="BG218" s="103">
        <f>IF(U218="zákl. přenesená",N218,0)</f>
        <v>0</v>
      </c>
      <c r="BH218" s="103">
        <f>IF(U218="sníž. přenesená",N218,0)</f>
        <v>0</v>
      </c>
      <c r="BI218" s="103">
        <f>IF(U218="nulová",N218,0)</f>
        <v>0</v>
      </c>
      <c r="BJ218" s="20" t="s">
        <v>83</v>
      </c>
      <c r="BK218" s="103">
        <f>ROUND(L218*K218,2)</f>
        <v>0</v>
      </c>
      <c r="BL218" s="20" t="s">
        <v>156</v>
      </c>
      <c r="BM218" s="20" t="s">
        <v>331</v>
      </c>
    </row>
    <row r="219" spans="2:65" s="11" customFormat="1" ht="22.5" customHeight="1">
      <c r="B219" s="173"/>
      <c r="C219" s="174"/>
      <c r="D219" s="174"/>
      <c r="E219" s="175" t="s">
        <v>5</v>
      </c>
      <c r="F219" s="332" t="s">
        <v>332</v>
      </c>
      <c r="G219" s="333"/>
      <c r="H219" s="333"/>
      <c r="I219" s="333"/>
      <c r="J219" s="174"/>
      <c r="K219" s="176" t="s">
        <v>5</v>
      </c>
      <c r="L219" s="174"/>
      <c r="M219" s="174"/>
      <c r="N219" s="174"/>
      <c r="O219" s="174"/>
      <c r="P219" s="174"/>
      <c r="Q219" s="174"/>
      <c r="R219" s="177"/>
      <c r="T219" s="178"/>
      <c r="U219" s="174"/>
      <c r="V219" s="174"/>
      <c r="W219" s="174"/>
      <c r="X219" s="174"/>
      <c r="Y219" s="174"/>
      <c r="Z219" s="174"/>
      <c r="AA219" s="179"/>
      <c r="AT219" s="180" t="s">
        <v>167</v>
      </c>
      <c r="AU219" s="180" t="s">
        <v>99</v>
      </c>
      <c r="AV219" s="11" t="s">
        <v>83</v>
      </c>
      <c r="AW219" s="11" t="s">
        <v>35</v>
      </c>
      <c r="AX219" s="11" t="s">
        <v>78</v>
      </c>
      <c r="AY219" s="180" t="s">
        <v>151</v>
      </c>
    </row>
    <row r="220" spans="2:65" s="10" customFormat="1" ht="22.5" customHeight="1">
      <c r="B220" s="165"/>
      <c r="C220" s="166"/>
      <c r="D220" s="166"/>
      <c r="E220" s="167" t="s">
        <v>5</v>
      </c>
      <c r="F220" s="328" t="s">
        <v>333</v>
      </c>
      <c r="G220" s="329"/>
      <c r="H220" s="329"/>
      <c r="I220" s="329"/>
      <c r="J220" s="166"/>
      <c r="K220" s="168">
        <v>0.28100000000000003</v>
      </c>
      <c r="L220" s="166"/>
      <c r="M220" s="166"/>
      <c r="N220" s="166"/>
      <c r="O220" s="166"/>
      <c r="P220" s="166"/>
      <c r="Q220" s="166"/>
      <c r="R220" s="169"/>
      <c r="T220" s="170"/>
      <c r="U220" s="166"/>
      <c r="V220" s="166"/>
      <c r="W220" s="166"/>
      <c r="X220" s="166"/>
      <c r="Y220" s="166"/>
      <c r="Z220" s="166"/>
      <c r="AA220" s="171"/>
      <c r="AT220" s="172" t="s">
        <v>167</v>
      </c>
      <c r="AU220" s="172" t="s">
        <v>99</v>
      </c>
      <c r="AV220" s="10" t="s">
        <v>99</v>
      </c>
      <c r="AW220" s="10" t="s">
        <v>35</v>
      </c>
      <c r="AX220" s="10" t="s">
        <v>83</v>
      </c>
      <c r="AY220" s="172" t="s">
        <v>151</v>
      </c>
    </row>
    <row r="221" spans="2:65" s="1" customFormat="1" ht="44.25" customHeight="1">
      <c r="B221" s="129"/>
      <c r="C221" s="158" t="s">
        <v>334</v>
      </c>
      <c r="D221" s="158" t="s">
        <v>152</v>
      </c>
      <c r="E221" s="159" t="s">
        <v>335</v>
      </c>
      <c r="F221" s="315" t="s">
        <v>336</v>
      </c>
      <c r="G221" s="315"/>
      <c r="H221" s="315"/>
      <c r="I221" s="315"/>
      <c r="J221" s="160" t="s">
        <v>337</v>
      </c>
      <c r="K221" s="161">
        <v>10</v>
      </c>
      <c r="L221" s="316">
        <v>0</v>
      </c>
      <c r="M221" s="316"/>
      <c r="N221" s="317">
        <f>ROUND(L221*K221,2)</f>
        <v>0</v>
      </c>
      <c r="O221" s="317"/>
      <c r="P221" s="317"/>
      <c r="Q221" s="317"/>
      <c r="R221" s="132"/>
      <c r="T221" s="162" t="s">
        <v>5</v>
      </c>
      <c r="U221" s="46" t="s">
        <v>43</v>
      </c>
      <c r="V221" s="38"/>
      <c r="W221" s="163">
        <f>V221*K221</f>
        <v>0</v>
      </c>
      <c r="X221" s="163">
        <v>3.1199999999999999E-2</v>
      </c>
      <c r="Y221" s="163">
        <f>X221*K221</f>
        <v>0.312</v>
      </c>
      <c r="Z221" s="163">
        <v>0</v>
      </c>
      <c r="AA221" s="164">
        <f>Z221*K221</f>
        <v>0</v>
      </c>
      <c r="AR221" s="20" t="s">
        <v>156</v>
      </c>
      <c r="AT221" s="20" t="s">
        <v>152</v>
      </c>
      <c r="AU221" s="20" t="s">
        <v>99</v>
      </c>
      <c r="AY221" s="20" t="s">
        <v>151</v>
      </c>
      <c r="BE221" s="103">
        <f>IF(U221="základní",N221,0)</f>
        <v>0</v>
      </c>
      <c r="BF221" s="103">
        <f>IF(U221="snížená",N221,0)</f>
        <v>0</v>
      </c>
      <c r="BG221" s="103">
        <f>IF(U221="zákl. přenesená",N221,0)</f>
        <v>0</v>
      </c>
      <c r="BH221" s="103">
        <f>IF(U221="sníž. přenesená",N221,0)</f>
        <v>0</v>
      </c>
      <c r="BI221" s="103">
        <f>IF(U221="nulová",N221,0)</f>
        <v>0</v>
      </c>
      <c r="BJ221" s="20" t="s">
        <v>83</v>
      </c>
      <c r="BK221" s="103">
        <f>ROUND(L221*K221,2)</f>
        <v>0</v>
      </c>
      <c r="BL221" s="20" t="s">
        <v>156</v>
      </c>
      <c r="BM221" s="20" t="s">
        <v>338</v>
      </c>
    </row>
    <row r="222" spans="2:65" s="1" customFormat="1" ht="31.5" customHeight="1">
      <c r="B222" s="129"/>
      <c r="C222" s="189" t="s">
        <v>339</v>
      </c>
      <c r="D222" s="189" t="s">
        <v>273</v>
      </c>
      <c r="E222" s="190" t="s">
        <v>340</v>
      </c>
      <c r="F222" s="334" t="s">
        <v>341</v>
      </c>
      <c r="G222" s="334"/>
      <c r="H222" s="334"/>
      <c r="I222" s="334"/>
      <c r="J222" s="191" t="s">
        <v>337</v>
      </c>
      <c r="K222" s="192">
        <v>10</v>
      </c>
      <c r="L222" s="335">
        <v>0</v>
      </c>
      <c r="M222" s="335"/>
      <c r="N222" s="336">
        <f>ROUND(L222*K222,2)</f>
        <v>0</v>
      </c>
      <c r="O222" s="317"/>
      <c r="P222" s="317"/>
      <c r="Q222" s="317"/>
      <c r="R222" s="132"/>
      <c r="T222" s="162" t="s">
        <v>5</v>
      </c>
      <c r="U222" s="46" t="s">
        <v>43</v>
      </c>
      <c r="V222" s="38"/>
      <c r="W222" s="163">
        <f>V222*K222</f>
        <v>0</v>
      </c>
      <c r="X222" s="163">
        <v>0.191</v>
      </c>
      <c r="Y222" s="163">
        <f>X222*K222</f>
        <v>1.9100000000000001</v>
      </c>
      <c r="Z222" s="163">
        <v>0</v>
      </c>
      <c r="AA222" s="164">
        <f>Z222*K222</f>
        <v>0</v>
      </c>
      <c r="AR222" s="20" t="s">
        <v>190</v>
      </c>
      <c r="AT222" s="20" t="s">
        <v>273</v>
      </c>
      <c r="AU222" s="20" t="s">
        <v>99</v>
      </c>
      <c r="AY222" s="20" t="s">
        <v>151</v>
      </c>
      <c r="BE222" s="103">
        <f>IF(U222="základní",N222,0)</f>
        <v>0</v>
      </c>
      <c r="BF222" s="103">
        <f>IF(U222="snížená",N222,0)</f>
        <v>0</v>
      </c>
      <c r="BG222" s="103">
        <f>IF(U222="zákl. přenesená",N222,0)</f>
        <v>0</v>
      </c>
      <c r="BH222" s="103">
        <f>IF(U222="sníž. přenesená",N222,0)</f>
        <v>0</v>
      </c>
      <c r="BI222" s="103">
        <f>IF(U222="nulová",N222,0)</f>
        <v>0</v>
      </c>
      <c r="BJ222" s="20" t="s">
        <v>83</v>
      </c>
      <c r="BK222" s="103">
        <f>ROUND(L222*K222,2)</f>
        <v>0</v>
      </c>
      <c r="BL222" s="20" t="s">
        <v>156</v>
      </c>
      <c r="BM222" s="20" t="s">
        <v>342</v>
      </c>
    </row>
    <row r="223" spans="2:65" s="1" customFormat="1" ht="31.5" customHeight="1">
      <c r="B223" s="129"/>
      <c r="C223" s="158" t="s">
        <v>343</v>
      </c>
      <c r="D223" s="158" t="s">
        <v>152</v>
      </c>
      <c r="E223" s="159" t="s">
        <v>344</v>
      </c>
      <c r="F223" s="315" t="s">
        <v>345</v>
      </c>
      <c r="G223" s="315"/>
      <c r="H223" s="315"/>
      <c r="I223" s="315"/>
      <c r="J223" s="160" t="s">
        <v>164</v>
      </c>
      <c r="K223" s="161">
        <v>1.62</v>
      </c>
      <c r="L223" s="316">
        <v>0</v>
      </c>
      <c r="M223" s="316"/>
      <c r="N223" s="317">
        <f>ROUND(L223*K223,2)</f>
        <v>0</v>
      </c>
      <c r="O223" s="317"/>
      <c r="P223" s="317"/>
      <c r="Q223" s="317"/>
      <c r="R223" s="132"/>
      <c r="T223" s="162" t="s">
        <v>5</v>
      </c>
      <c r="U223" s="46" t="s">
        <v>43</v>
      </c>
      <c r="V223" s="38"/>
      <c r="W223" s="163">
        <f>V223*K223</f>
        <v>0</v>
      </c>
      <c r="X223" s="163">
        <v>2.6093600000000001</v>
      </c>
      <c r="Y223" s="163">
        <f>X223*K223</f>
        <v>4.2271632000000006</v>
      </c>
      <c r="Z223" s="163">
        <v>0</v>
      </c>
      <c r="AA223" s="164">
        <f>Z223*K223</f>
        <v>0</v>
      </c>
      <c r="AR223" s="20" t="s">
        <v>156</v>
      </c>
      <c r="AT223" s="20" t="s">
        <v>152</v>
      </c>
      <c r="AU223" s="20" t="s">
        <v>99</v>
      </c>
      <c r="AY223" s="20" t="s">
        <v>151</v>
      </c>
      <c r="BE223" s="103">
        <f>IF(U223="základní",N223,0)</f>
        <v>0</v>
      </c>
      <c r="BF223" s="103">
        <f>IF(U223="snížená",N223,0)</f>
        <v>0</v>
      </c>
      <c r="BG223" s="103">
        <f>IF(U223="zákl. přenesená",N223,0)</f>
        <v>0</v>
      </c>
      <c r="BH223" s="103">
        <f>IF(U223="sníž. přenesená",N223,0)</f>
        <v>0</v>
      </c>
      <c r="BI223" s="103">
        <f>IF(U223="nulová",N223,0)</f>
        <v>0</v>
      </c>
      <c r="BJ223" s="20" t="s">
        <v>83</v>
      </c>
      <c r="BK223" s="103">
        <f>ROUND(L223*K223,2)</f>
        <v>0</v>
      </c>
      <c r="BL223" s="20" t="s">
        <v>156</v>
      </c>
      <c r="BM223" s="20" t="s">
        <v>346</v>
      </c>
    </row>
    <row r="224" spans="2:65" s="10" customFormat="1" ht="22.5" customHeight="1">
      <c r="B224" s="165"/>
      <c r="C224" s="166"/>
      <c r="D224" s="166"/>
      <c r="E224" s="167" t="s">
        <v>5</v>
      </c>
      <c r="F224" s="324" t="s">
        <v>347</v>
      </c>
      <c r="G224" s="325"/>
      <c r="H224" s="325"/>
      <c r="I224" s="325"/>
      <c r="J224" s="166"/>
      <c r="K224" s="168">
        <v>1.62</v>
      </c>
      <c r="L224" s="166"/>
      <c r="M224" s="166"/>
      <c r="N224" s="166"/>
      <c r="O224" s="166"/>
      <c r="P224" s="166"/>
      <c r="Q224" s="166"/>
      <c r="R224" s="169"/>
      <c r="T224" s="170"/>
      <c r="U224" s="166"/>
      <c r="V224" s="166"/>
      <c r="W224" s="166"/>
      <c r="X224" s="166"/>
      <c r="Y224" s="166"/>
      <c r="Z224" s="166"/>
      <c r="AA224" s="171"/>
      <c r="AT224" s="172" t="s">
        <v>167</v>
      </c>
      <c r="AU224" s="172" t="s">
        <v>99</v>
      </c>
      <c r="AV224" s="10" t="s">
        <v>99</v>
      </c>
      <c r="AW224" s="10" t="s">
        <v>35</v>
      </c>
      <c r="AX224" s="10" t="s">
        <v>83</v>
      </c>
      <c r="AY224" s="172" t="s">
        <v>151</v>
      </c>
    </row>
    <row r="225" spans="2:65" s="1" customFormat="1" ht="22.5" customHeight="1">
      <c r="B225" s="129"/>
      <c r="C225" s="158" t="s">
        <v>348</v>
      </c>
      <c r="D225" s="158" t="s">
        <v>152</v>
      </c>
      <c r="E225" s="159" t="s">
        <v>349</v>
      </c>
      <c r="F225" s="315" t="s">
        <v>350</v>
      </c>
      <c r="G225" s="315"/>
      <c r="H225" s="315"/>
      <c r="I225" s="315"/>
      <c r="J225" s="160" t="s">
        <v>155</v>
      </c>
      <c r="K225" s="161">
        <v>38.575000000000003</v>
      </c>
      <c r="L225" s="316">
        <v>0</v>
      </c>
      <c r="M225" s="316"/>
      <c r="N225" s="317">
        <f>ROUND(L225*K225,2)</f>
        <v>0</v>
      </c>
      <c r="O225" s="317"/>
      <c r="P225" s="317"/>
      <c r="Q225" s="317"/>
      <c r="R225" s="132"/>
      <c r="T225" s="162" t="s">
        <v>5</v>
      </c>
      <c r="U225" s="46" t="s">
        <v>43</v>
      </c>
      <c r="V225" s="38"/>
      <c r="W225" s="163">
        <f>V225*K225</f>
        <v>0</v>
      </c>
      <c r="X225" s="163">
        <v>4.4900000000000001E-3</v>
      </c>
      <c r="Y225" s="163">
        <f>X225*K225</f>
        <v>0.17320175000000002</v>
      </c>
      <c r="Z225" s="163">
        <v>0</v>
      </c>
      <c r="AA225" s="164">
        <f>Z225*K225</f>
        <v>0</v>
      </c>
      <c r="AR225" s="20" t="s">
        <v>156</v>
      </c>
      <c r="AT225" s="20" t="s">
        <v>152</v>
      </c>
      <c r="AU225" s="20" t="s">
        <v>99</v>
      </c>
      <c r="AY225" s="20" t="s">
        <v>151</v>
      </c>
      <c r="BE225" s="103">
        <f>IF(U225="základní",N225,0)</f>
        <v>0</v>
      </c>
      <c r="BF225" s="103">
        <f>IF(U225="snížená",N225,0)</f>
        <v>0</v>
      </c>
      <c r="BG225" s="103">
        <f>IF(U225="zákl. přenesená",N225,0)</f>
        <v>0</v>
      </c>
      <c r="BH225" s="103">
        <f>IF(U225="sníž. přenesená",N225,0)</f>
        <v>0</v>
      </c>
      <c r="BI225" s="103">
        <f>IF(U225="nulová",N225,0)</f>
        <v>0</v>
      </c>
      <c r="BJ225" s="20" t="s">
        <v>83</v>
      </c>
      <c r="BK225" s="103">
        <f>ROUND(L225*K225,2)</f>
        <v>0</v>
      </c>
      <c r="BL225" s="20" t="s">
        <v>156</v>
      </c>
      <c r="BM225" s="20" t="s">
        <v>351</v>
      </c>
    </row>
    <row r="226" spans="2:65" s="11" customFormat="1" ht="22.5" customHeight="1">
      <c r="B226" s="173"/>
      <c r="C226" s="174"/>
      <c r="D226" s="174"/>
      <c r="E226" s="175" t="s">
        <v>5</v>
      </c>
      <c r="F226" s="332" t="s">
        <v>352</v>
      </c>
      <c r="G226" s="333"/>
      <c r="H226" s="333"/>
      <c r="I226" s="333"/>
      <c r="J226" s="174"/>
      <c r="K226" s="176" t="s">
        <v>5</v>
      </c>
      <c r="L226" s="174"/>
      <c r="M226" s="174"/>
      <c r="N226" s="174"/>
      <c r="O226" s="174"/>
      <c r="P226" s="174"/>
      <c r="Q226" s="174"/>
      <c r="R226" s="177"/>
      <c r="T226" s="178"/>
      <c r="U226" s="174"/>
      <c r="V226" s="174"/>
      <c r="W226" s="174"/>
      <c r="X226" s="174"/>
      <c r="Y226" s="174"/>
      <c r="Z226" s="174"/>
      <c r="AA226" s="179"/>
      <c r="AT226" s="180" t="s">
        <v>167</v>
      </c>
      <c r="AU226" s="180" t="s">
        <v>99</v>
      </c>
      <c r="AV226" s="11" t="s">
        <v>83</v>
      </c>
      <c r="AW226" s="11" t="s">
        <v>35</v>
      </c>
      <c r="AX226" s="11" t="s">
        <v>78</v>
      </c>
      <c r="AY226" s="180" t="s">
        <v>151</v>
      </c>
    </row>
    <row r="227" spans="2:65" s="10" customFormat="1" ht="22.5" customHeight="1">
      <c r="B227" s="165"/>
      <c r="C227" s="166"/>
      <c r="D227" s="166"/>
      <c r="E227" s="167" t="s">
        <v>5</v>
      </c>
      <c r="F227" s="328" t="s">
        <v>353</v>
      </c>
      <c r="G227" s="329"/>
      <c r="H227" s="329"/>
      <c r="I227" s="329"/>
      <c r="J227" s="166"/>
      <c r="K227" s="168">
        <v>33.575000000000003</v>
      </c>
      <c r="L227" s="166"/>
      <c r="M227" s="166"/>
      <c r="N227" s="166"/>
      <c r="O227" s="166"/>
      <c r="P227" s="166"/>
      <c r="Q227" s="166"/>
      <c r="R227" s="169"/>
      <c r="T227" s="170"/>
      <c r="U227" s="166"/>
      <c r="V227" s="166"/>
      <c r="W227" s="166"/>
      <c r="X227" s="166"/>
      <c r="Y227" s="166"/>
      <c r="Z227" s="166"/>
      <c r="AA227" s="171"/>
      <c r="AT227" s="172" t="s">
        <v>167</v>
      </c>
      <c r="AU227" s="172" t="s">
        <v>99</v>
      </c>
      <c r="AV227" s="10" t="s">
        <v>99</v>
      </c>
      <c r="AW227" s="10" t="s">
        <v>35</v>
      </c>
      <c r="AX227" s="10" t="s">
        <v>78</v>
      </c>
      <c r="AY227" s="172" t="s">
        <v>151</v>
      </c>
    </row>
    <row r="228" spans="2:65" s="11" customFormat="1" ht="22.5" customHeight="1">
      <c r="B228" s="173"/>
      <c r="C228" s="174"/>
      <c r="D228" s="174"/>
      <c r="E228" s="175" t="s">
        <v>5</v>
      </c>
      <c r="F228" s="326" t="s">
        <v>354</v>
      </c>
      <c r="G228" s="327"/>
      <c r="H228" s="327"/>
      <c r="I228" s="327"/>
      <c r="J228" s="174"/>
      <c r="K228" s="176" t="s">
        <v>5</v>
      </c>
      <c r="L228" s="174"/>
      <c r="M228" s="174"/>
      <c r="N228" s="174"/>
      <c r="O228" s="174"/>
      <c r="P228" s="174"/>
      <c r="Q228" s="174"/>
      <c r="R228" s="177"/>
      <c r="T228" s="178"/>
      <c r="U228" s="174"/>
      <c r="V228" s="174"/>
      <c r="W228" s="174"/>
      <c r="X228" s="174"/>
      <c r="Y228" s="174"/>
      <c r="Z228" s="174"/>
      <c r="AA228" s="179"/>
      <c r="AT228" s="180" t="s">
        <v>167</v>
      </c>
      <c r="AU228" s="180" t="s">
        <v>99</v>
      </c>
      <c r="AV228" s="11" t="s">
        <v>83</v>
      </c>
      <c r="AW228" s="11" t="s">
        <v>35</v>
      </c>
      <c r="AX228" s="11" t="s">
        <v>78</v>
      </c>
      <c r="AY228" s="180" t="s">
        <v>151</v>
      </c>
    </row>
    <row r="229" spans="2:65" s="10" customFormat="1" ht="22.5" customHeight="1">
      <c r="B229" s="165"/>
      <c r="C229" s="166"/>
      <c r="D229" s="166"/>
      <c r="E229" s="167" t="s">
        <v>5</v>
      </c>
      <c r="F229" s="328" t="s">
        <v>355</v>
      </c>
      <c r="G229" s="329"/>
      <c r="H229" s="329"/>
      <c r="I229" s="329"/>
      <c r="J229" s="166"/>
      <c r="K229" s="168">
        <v>5</v>
      </c>
      <c r="L229" s="166"/>
      <c r="M229" s="166"/>
      <c r="N229" s="166"/>
      <c r="O229" s="166"/>
      <c r="P229" s="166"/>
      <c r="Q229" s="166"/>
      <c r="R229" s="169"/>
      <c r="T229" s="170"/>
      <c r="U229" s="166"/>
      <c r="V229" s="166"/>
      <c r="W229" s="166"/>
      <c r="X229" s="166"/>
      <c r="Y229" s="166"/>
      <c r="Z229" s="166"/>
      <c r="AA229" s="171"/>
      <c r="AT229" s="172" t="s">
        <v>167</v>
      </c>
      <c r="AU229" s="172" t="s">
        <v>99</v>
      </c>
      <c r="AV229" s="10" t="s">
        <v>99</v>
      </c>
      <c r="AW229" s="10" t="s">
        <v>35</v>
      </c>
      <c r="AX229" s="10" t="s">
        <v>78</v>
      </c>
      <c r="AY229" s="172" t="s">
        <v>151</v>
      </c>
    </row>
    <row r="230" spans="2:65" s="12" customFormat="1" ht="22.5" customHeight="1">
      <c r="B230" s="181"/>
      <c r="C230" s="182"/>
      <c r="D230" s="182"/>
      <c r="E230" s="183" t="s">
        <v>5</v>
      </c>
      <c r="F230" s="330" t="s">
        <v>185</v>
      </c>
      <c r="G230" s="331"/>
      <c r="H230" s="331"/>
      <c r="I230" s="331"/>
      <c r="J230" s="182"/>
      <c r="K230" s="184">
        <v>38.575000000000003</v>
      </c>
      <c r="L230" s="182"/>
      <c r="M230" s="182"/>
      <c r="N230" s="182"/>
      <c r="O230" s="182"/>
      <c r="P230" s="182"/>
      <c r="Q230" s="182"/>
      <c r="R230" s="185"/>
      <c r="T230" s="186"/>
      <c r="U230" s="182"/>
      <c r="V230" s="182"/>
      <c r="W230" s="182"/>
      <c r="X230" s="182"/>
      <c r="Y230" s="182"/>
      <c r="Z230" s="182"/>
      <c r="AA230" s="187"/>
      <c r="AT230" s="188" t="s">
        <v>167</v>
      </c>
      <c r="AU230" s="188" t="s">
        <v>99</v>
      </c>
      <c r="AV230" s="12" t="s">
        <v>156</v>
      </c>
      <c r="AW230" s="12" t="s">
        <v>35</v>
      </c>
      <c r="AX230" s="12" t="s">
        <v>83</v>
      </c>
      <c r="AY230" s="188" t="s">
        <v>151</v>
      </c>
    </row>
    <row r="231" spans="2:65" s="1" customFormat="1" ht="31.5" customHeight="1">
      <c r="B231" s="129"/>
      <c r="C231" s="158" t="s">
        <v>356</v>
      </c>
      <c r="D231" s="158" t="s">
        <v>152</v>
      </c>
      <c r="E231" s="159" t="s">
        <v>357</v>
      </c>
      <c r="F231" s="315" t="s">
        <v>358</v>
      </c>
      <c r="G231" s="315"/>
      <c r="H231" s="315"/>
      <c r="I231" s="315"/>
      <c r="J231" s="160" t="s">
        <v>155</v>
      </c>
      <c r="K231" s="161">
        <v>38.575000000000003</v>
      </c>
      <c r="L231" s="316">
        <v>0</v>
      </c>
      <c r="M231" s="316"/>
      <c r="N231" s="317">
        <f>ROUND(L231*K231,2)</f>
        <v>0</v>
      </c>
      <c r="O231" s="317"/>
      <c r="P231" s="317"/>
      <c r="Q231" s="317"/>
      <c r="R231" s="132"/>
      <c r="T231" s="162" t="s">
        <v>5</v>
      </c>
      <c r="U231" s="46" t="s">
        <v>43</v>
      </c>
      <c r="V231" s="38"/>
      <c r="W231" s="163">
        <f>V231*K231</f>
        <v>0</v>
      </c>
      <c r="X231" s="163">
        <v>0</v>
      </c>
      <c r="Y231" s="163">
        <f>X231*K231</f>
        <v>0</v>
      </c>
      <c r="Z231" s="163">
        <v>0</v>
      </c>
      <c r="AA231" s="164">
        <f>Z231*K231</f>
        <v>0</v>
      </c>
      <c r="AR231" s="20" t="s">
        <v>156</v>
      </c>
      <c r="AT231" s="20" t="s">
        <v>152</v>
      </c>
      <c r="AU231" s="20" t="s">
        <v>99</v>
      </c>
      <c r="AY231" s="20" t="s">
        <v>151</v>
      </c>
      <c r="BE231" s="103">
        <f>IF(U231="základní",N231,0)</f>
        <v>0</v>
      </c>
      <c r="BF231" s="103">
        <f>IF(U231="snížená",N231,0)</f>
        <v>0</v>
      </c>
      <c r="BG231" s="103">
        <f>IF(U231="zákl. přenesená",N231,0)</f>
        <v>0</v>
      </c>
      <c r="BH231" s="103">
        <f>IF(U231="sníž. přenesená",N231,0)</f>
        <v>0</v>
      </c>
      <c r="BI231" s="103">
        <f>IF(U231="nulová",N231,0)</f>
        <v>0</v>
      </c>
      <c r="BJ231" s="20" t="s">
        <v>83</v>
      </c>
      <c r="BK231" s="103">
        <f>ROUND(L231*K231,2)</f>
        <v>0</v>
      </c>
      <c r="BL231" s="20" t="s">
        <v>156</v>
      </c>
      <c r="BM231" s="20" t="s">
        <v>359</v>
      </c>
    </row>
    <row r="232" spans="2:65" s="1" customFormat="1" ht="31.5" customHeight="1">
      <c r="B232" s="129"/>
      <c r="C232" s="158" t="s">
        <v>360</v>
      </c>
      <c r="D232" s="158" t="s">
        <v>152</v>
      </c>
      <c r="E232" s="159" t="s">
        <v>361</v>
      </c>
      <c r="F232" s="315" t="s">
        <v>362</v>
      </c>
      <c r="G232" s="315"/>
      <c r="H232" s="315"/>
      <c r="I232" s="315"/>
      <c r="J232" s="160" t="s">
        <v>164</v>
      </c>
      <c r="K232" s="161">
        <v>9.0259999999999998</v>
      </c>
      <c r="L232" s="316">
        <v>0</v>
      </c>
      <c r="M232" s="316"/>
      <c r="N232" s="317">
        <f>ROUND(L232*K232,2)</f>
        <v>0</v>
      </c>
      <c r="O232" s="317"/>
      <c r="P232" s="317"/>
      <c r="Q232" s="317"/>
      <c r="R232" s="132"/>
      <c r="T232" s="162" t="s">
        <v>5</v>
      </c>
      <c r="U232" s="46" t="s">
        <v>43</v>
      </c>
      <c r="V232" s="38"/>
      <c r="W232" s="163">
        <f>V232*K232</f>
        <v>0</v>
      </c>
      <c r="X232" s="163">
        <v>2.4533</v>
      </c>
      <c r="Y232" s="163">
        <f>X232*K232</f>
        <v>22.143485800000001</v>
      </c>
      <c r="Z232" s="163">
        <v>0</v>
      </c>
      <c r="AA232" s="164">
        <f>Z232*K232</f>
        <v>0</v>
      </c>
      <c r="AR232" s="20" t="s">
        <v>156</v>
      </c>
      <c r="AT232" s="20" t="s">
        <v>152</v>
      </c>
      <c r="AU232" s="20" t="s">
        <v>99</v>
      </c>
      <c r="AY232" s="20" t="s">
        <v>151</v>
      </c>
      <c r="BE232" s="103">
        <f>IF(U232="základní",N232,0)</f>
        <v>0</v>
      </c>
      <c r="BF232" s="103">
        <f>IF(U232="snížená",N232,0)</f>
        <v>0</v>
      </c>
      <c r="BG232" s="103">
        <f>IF(U232="zákl. přenesená",N232,0)</f>
        <v>0</v>
      </c>
      <c r="BH232" s="103">
        <f>IF(U232="sníž. přenesená",N232,0)</f>
        <v>0</v>
      </c>
      <c r="BI232" s="103">
        <f>IF(U232="nulová",N232,0)</f>
        <v>0</v>
      </c>
      <c r="BJ232" s="20" t="s">
        <v>83</v>
      </c>
      <c r="BK232" s="103">
        <f>ROUND(L232*K232,2)</f>
        <v>0</v>
      </c>
      <c r="BL232" s="20" t="s">
        <v>156</v>
      </c>
      <c r="BM232" s="20" t="s">
        <v>363</v>
      </c>
    </row>
    <row r="233" spans="2:65" s="11" customFormat="1" ht="22.5" customHeight="1">
      <c r="B233" s="173"/>
      <c r="C233" s="174"/>
      <c r="D233" s="174"/>
      <c r="E233" s="175" t="s">
        <v>5</v>
      </c>
      <c r="F233" s="332" t="s">
        <v>364</v>
      </c>
      <c r="G233" s="333"/>
      <c r="H233" s="333"/>
      <c r="I233" s="333"/>
      <c r="J233" s="174"/>
      <c r="K233" s="176" t="s">
        <v>5</v>
      </c>
      <c r="L233" s="174"/>
      <c r="M233" s="174"/>
      <c r="N233" s="174"/>
      <c r="O233" s="174"/>
      <c r="P233" s="174"/>
      <c r="Q233" s="174"/>
      <c r="R233" s="177"/>
      <c r="T233" s="178"/>
      <c r="U233" s="174"/>
      <c r="V233" s="174"/>
      <c r="W233" s="174"/>
      <c r="X233" s="174"/>
      <c r="Y233" s="174"/>
      <c r="Z233" s="174"/>
      <c r="AA233" s="179"/>
      <c r="AT233" s="180" t="s">
        <v>167</v>
      </c>
      <c r="AU233" s="180" t="s">
        <v>99</v>
      </c>
      <c r="AV233" s="11" t="s">
        <v>83</v>
      </c>
      <c r="AW233" s="11" t="s">
        <v>35</v>
      </c>
      <c r="AX233" s="11" t="s">
        <v>78</v>
      </c>
      <c r="AY233" s="180" t="s">
        <v>151</v>
      </c>
    </row>
    <row r="234" spans="2:65" s="10" customFormat="1" ht="22.5" customHeight="1">
      <c r="B234" s="165"/>
      <c r="C234" s="166"/>
      <c r="D234" s="166"/>
      <c r="E234" s="167" t="s">
        <v>5</v>
      </c>
      <c r="F234" s="328" t="s">
        <v>365</v>
      </c>
      <c r="G234" s="329"/>
      <c r="H234" s="329"/>
      <c r="I234" s="329"/>
      <c r="J234" s="166"/>
      <c r="K234" s="168">
        <v>8.1470000000000002</v>
      </c>
      <c r="L234" s="166"/>
      <c r="M234" s="166"/>
      <c r="N234" s="166"/>
      <c r="O234" s="166"/>
      <c r="P234" s="166"/>
      <c r="Q234" s="166"/>
      <c r="R234" s="169"/>
      <c r="T234" s="170"/>
      <c r="U234" s="166"/>
      <c r="V234" s="166"/>
      <c r="W234" s="166"/>
      <c r="X234" s="166"/>
      <c r="Y234" s="166"/>
      <c r="Z234" s="166"/>
      <c r="AA234" s="171"/>
      <c r="AT234" s="172" t="s">
        <v>167</v>
      </c>
      <c r="AU234" s="172" t="s">
        <v>99</v>
      </c>
      <c r="AV234" s="10" t="s">
        <v>99</v>
      </c>
      <c r="AW234" s="10" t="s">
        <v>35</v>
      </c>
      <c r="AX234" s="10" t="s">
        <v>78</v>
      </c>
      <c r="AY234" s="172" t="s">
        <v>151</v>
      </c>
    </row>
    <row r="235" spans="2:65" s="11" customFormat="1" ht="22.5" customHeight="1">
      <c r="B235" s="173"/>
      <c r="C235" s="174"/>
      <c r="D235" s="174"/>
      <c r="E235" s="175" t="s">
        <v>5</v>
      </c>
      <c r="F235" s="326" t="s">
        <v>366</v>
      </c>
      <c r="G235" s="327"/>
      <c r="H235" s="327"/>
      <c r="I235" s="327"/>
      <c r="J235" s="174"/>
      <c r="K235" s="176" t="s">
        <v>5</v>
      </c>
      <c r="L235" s="174"/>
      <c r="M235" s="174"/>
      <c r="N235" s="174"/>
      <c r="O235" s="174"/>
      <c r="P235" s="174"/>
      <c r="Q235" s="174"/>
      <c r="R235" s="177"/>
      <c r="T235" s="178"/>
      <c r="U235" s="174"/>
      <c r="V235" s="174"/>
      <c r="W235" s="174"/>
      <c r="X235" s="174"/>
      <c r="Y235" s="174"/>
      <c r="Z235" s="174"/>
      <c r="AA235" s="179"/>
      <c r="AT235" s="180" t="s">
        <v>167</v>
      </c>
      <c r="AU235" s="180" t="s">
        <v>99</v>
      </c>
      <c r="AV235" s="11" t="s">
        <v>83</v>
      </c>
      <c r="AW235" s="11" t="s">
        <v>35</v>
      </c>
      <c r="AX235" s="11" t="s">
        <v>78</v>
      </c>
      <c r="AY235" s="180" t="s">
        <v>151</v>
      </c>
    </row>
    <row r="236" spans="2:65" s="10" customFormat="1" ht="22.5" customHeight="1">
      <c r="B236" s="165"/>
      <c r="C236" s="166"/>
      <c r="D236" s="166"/>
      <c r="E236" s="167" t="s">
        <v>5</v>
      </c>
      <c r="F236" s="328" t="s">
        <v>367</v>
      </c>
      <c r="G236" s="329"/>
      <c r="H236" s="329"/>
      <c r="I236" s="329"/>
      <c r="J236" s="166"/>
      <c r="K236" s="168">
        <v>0.67500000000000004</v>
      </c>
      <c r="L236" s="166"/>
      <c r="M236" s="166"/>
      <c r="N236" s="166"/>
      <c r="O236" s="166"/>
      <c r="P236" s="166"/>
      <c r="Q236" s="166"/>
      <c r="R236" s="169"/>
      <c r="T236" s="170"/>
      <c r="U236" s="166"/>
      <c r="V236" s="166"/>
      <c r="W236" s="166"/>
      <c r="X236" s="166"/>
      <c r="Y236" s="166"/>
      <c r="Z236" s="166"/>
      <c r="AA236" s="171"/>
      <c r="AT236" s="172" t="s">
        <v>167</v>
      </c>
      <c r="AU236" s="172" t="s">
        <v>99</v>
      </c>
      <c r="AV236" s="10" t="s">
        <v>99</v>
      </c>
      <c r="AW236" s="10" t="s">
        <v>35</v>
      </c>
      <c r="AX236" s="10" t="s">
        <v>78</v>
      </c>
      <c r="AY236" s="172" t="s">
        <v>151</v>
      </c>
    </row>
    <row r="237" spans="2:65" s="11" customFormat="1" ht="22.5" customHeight="1">
      <c r="B237" s="173"/>
      <c r="C237" s="174"/>
      <c r="D237" s="174"/>
      <c r="E237" s="175" t="s">
        <v>5</v>
      </c>
      <c r="F237" s="326" t="s">
        <v>368</v>
      </c>
      <c r="G237" s="327"/>
      <c r="H237" s="327"/>
      <c r="I237" s="327"/>
      <c r="J237" s="174"/>
      <c r="K237" s="176" t="s">
        <v>5</v>
      </c>
      <c r="L237" s="174"/>
      <c r="M237" s="174"/>
      <c r="N237" s="174"/>
      <c r="O237" s="174"/>
      <c r="P237" s="174"/>
      <c r="Q237" s="174"/>
      <c r="R237" s="177"/>
      <c r="T237" s="178"/>
      <c r="U237" s="174"/>
      <c r="V237" s="174"/>
      <c r="W237" s="174"/>
      <c r="X237" s="174"/>
      <c r="Y237" s="174"/>
      <c r="Z237" s="174"/>
      <c r="AA237" s="179"/>
      <c r="AT237" s="180" t="s">
        <v>167</v>
      </c>
      <c r="AU237" s="180" t="s">
        <v>99</v>
      </c>
      <c r="AV237" s="11" t="s">
        <v>83</v>
      </c>
      <c r="AW237" s="11" t="s">
        <v>35</v>
      </c>
      <c r="AX237" s="11" t="s">
        <v>78</v>
      </c>
      <c r="AY237" s="180" t="s">
        <v>151</v>
      </c>
    </row>
    <row r="238" spans="2:65" s="10" customFormat="1" ht="22.5" customHeight="1">
      <c r="B238" s="165"/>
      <c r="C238" s="166"/>
      <c r="D238" s="166"/>
      <c r="E238" s="167" t="s">
        <v>5</v>
      </c>
      <c r="F238" s="328" t="s">
        <v>369</v>
      </c>
      <c r="G238" s="329"/>
      <c r="H238" s="329"/>
      <c r="I238" s="329"/>
      <c r="J238" s="166"/>
      <c r="K238" s="168">
        <v>0.20399999999999999</v>
      </c>
      <c r="L238" s="166"/>
      <c r="M238" s="166"/>
      <c r="N238" s="166"/>
      <c r="O238" s="166"/>
      <c r="P238" s="166"/>
      <c r="Q238" s="166"/>
      <c r="R238" s="169"/>
      <c r="T238" s="170"/>
      <c r="U238" s="166"/>
      <c r="V238" s="166"/>
      <c r="W238" s="166"/>
      <c r="X238" s="166"/>
      <c r="Y238" s="166"/>
      <c r="Z238" s="166"/>
      <c r="AA238" s="171"/>
      <c r="AT238" s="172" t="s">
        <v>167</v>
      </c>
      <c r="AU238" s="172" t="s">
        <v>99</v>
      </c>
      <c r="AV238" s="10" t="s">
        <v>99</v>
      </c>
      <c r="AW238" s="10" t="s">
        <v>35</v>
      </c>
      <c r="AX238" s="10" t="s">
        <v>78</v>
      </c>
      <c r="AY238" s="172" t="s">
        <v>151</v>
      </c>
    </row>
    <row r="239" spans="2:65" s="12" customFormat="1" ht="22.5" customHeight="1">
      <c r="B239" s="181"/>
      <c r="C239" s="182"/>
      <c r="D239" s="182"/>
      <c r="E239" s="183" t="s">
        <v>5</v>
      </c>
      <c r="F239" s="330" t="s">
        <v>185</v>
      </c>
      <c r="G239" s="331"/>
      <c r="H239" s="331"/>
      <c r="I239" s="331"/>
      <c r="J239" s="182"/>
      <c r="K239" s="184">
        <v>9.0259999999999998</v>
      </c>
      <c r="L239" s="182"/>
      <c r="M239" s="182"/>
      <c r="N239" s="182"/>
      <c r="O239" s="182"/>
      <c r="P239" s="182"/>
      <c r="Q239" s="182"/>
      <c r="R239" s="185"/>
      <c r="T239" s="186"/>
      <c r="U239" s="182"/>
      <c r="V239" s="182"/>
      <c r="W239" s="182"/>
      <c r="X239" s="182"/>
      <c r="Y239" s="182"/>
      <c r="Z239" s="182"/>
      <c r="AA239" s="187"/>
      <c r="AT239" s="188" t="s">
        <v>167</v>
      </c>
      <c r="AU239" s="188" t="s">
        <v>99</v>
      </c>
      <c r="AV239" s="12" t="s">
        <v>156</v>
      </c>
      <c r="AW239" s="12" t="s">
        <v>35</v>
      </c>
      <c r="AX239" s="12" t="s">
        <v>83</v>
      </c>
      <c r="AY239" s="188" t="s">
        <v>151</v>
      </c>
    </row>
    <row r="240" spans="2:65" s="1" customFormat="1" ht="31.5" customHeight="1">
      <c r="B240" s="129"/>
      <c r="C240" s="158" t="s">
        <v>370</v>
      </c>
      <c r="D240" s="158" t="s">
        <v>152</v>
      </c>
      <c r="E240" s="159" t="s">
        <v>371</v>
      </c>
      <c r="F240" s="315" t="s">
        <v>372</v>
      </c>
      <c r="G240" s="315"/>
      <c r="H240" s="315"/>
      <c r="I240" s="315"/>
      <c r="J240" s="160" t="s">
        <v>373</v>
      </c>
      <c r="K240" s="161">
        <v>37.5</v>
      </c>
      <c r="L240" s="316">
        <v>0</v>
      </c>
      <c r="M240" s="316"/>
      <c r="N240" s="317">
        <f>ROUND(L240*K240,2)</f>
        <v>0</v>
      </c>
      <c r="O240" s="317"/>
      <c r="P240" s="317"/>
      <c r="Q240" s="317"/>
      <c r="R240" s="132"/>
      <c r="T240" s="162" t="s">
        <v>5</v>
      </c>
      <c r="U240" s="46" t="s">
        <v>43</v>
      </c>
      <c r="V240" s="38"/>
      <c r="W240" s="163">
        <f>V240*K240</f>
        <v>0</v>
      </c>
      <c r="X240" s="163">
        <v>0</v>
      </c>
      <c r="Y240" s="163">
        <f>X240*K240</f>
        <v>0</v>
      </c>
      <c r="Z240" s="163">
        <v>0</v>
      </c>
      <c r="AA240" s="164">
        <f>Z240*K240</f>
        <v>0</v>
      </c>
      <c r="AR240" s="20" t="s">
        <v>156</v>
      </c>
      <c r="AT240" s="20" t="s">
        <v>152</v>
      </c>
      <c r="AU240" s="20" t="s">
        <v>99</v>
      </c>
      <c r="AY240" s="20" t="s">
        <v>151</v>
      </c>
      <c r="BE240" s="103">
        <f>IF(U240="základní",N240,0)</f>
        <v>0</v>
      </c>
      <c r="BF240" s="103">
        <f>IF(U240="snížená",N240,0)</f>
        <v>0</v>
      </c>
      <c r="BG240" s="103">
        <f>IF(U240="zákl. přenesená",N240,0)</f>
        <v>0</v>
      </c>
      <c r="BH240" s="103">
        <f>IF(U240="sníž. přenesená",N240,0)</f>
        <v>0</v>
      </c>
      <c r="BI240" s="103">
        <f>IF(U240="nulová",N240,0)</f>
        <v>0</v>
      </c>
      <c r="BJ240" s="20" t="s">
        <v>83</v>
      </c>
      <c r="BK240" s="103">
        <f>ROUND(L240*K240,2)</f>
        <v>0</v>
      </c>
      <c r="BL240" s="20" t="s">
        <v>156</v>
      </c>
      <c r="BM240" s="20" t="s">
        <v>374</v>
      </c>
    </row>
    <row r="241" spans="2:65" s="11" customFormat="1" ht="22.5" customHeight="1">
      <c r="B241" s="173"/>
      <c r="C241" s="174"/>
      <c r="D241" s="174"/>
      <c r="E241" s="175" t="s">
        <v>5</v>
      </c>
      <c r="F241" s="332" t="s">
        <v>375</v>
      </c>
      <c r="G241" s="333"/>
      <c r="H241" s="333"/>
      <c r="I241" s="333"/>
      <c r="J241" s="174"/>
      <c r="K241" s="176" t="s">
        <v>5</v>
      </c>
      <c r="L241" s="174"/>
      <c r="M241" s="174"/>
      <c r="N241" s="174"/>
      <c r="O241" s="174"/>
      <c r="P241" s="174"/>
      <c r="Q241" s="174"/>
      <c r="R241" s="177"/>
      <c r="T241" s="178"/>
      <c r="U241" s="174"/>
      <c r="V241" s="174"/>
      <c r="W241" s="174"/>
      <c r="X241" s="174"/>
      <c r="Y241" s="174"/>
      <c r="Z241" s="174"/>
      <c r="AA241" s="179"/>
      <c r="AT241" s="180" t="s">
        <v>167</v>
      </c>
      <c r="AU241" s="180" t="s">
        <v>99</v>
      </c>
      <c r="AV241" s="11" t="s">
        <v>83</v>
      </c>
      <c r="AW241" s="11" t="s">
        <v>35</v>
      </c>
      <c r="AX241" s="11" t="s">
        <v>78</v>
      </c>
      <c r="AY241" s="180" t="s">
        <v>151</v>
      </c>
    </row>
    <row r="242" spans="2:65" s="10" customFormat="1" ht="22.5" customHeight="1">
      <c r="B242" s="165"/>
      <c r="C242" s="166"/>
      <c r="D242" s="166"/>
      <c r="E242" s="167" t="s">
        <v>5</v>
      </c>
      <c r="F242" s="328" t="s">
        <v>376</v>
      </c>
      <c r="G242" s="329"/>
      <c r="H242" s="329"/>
      <c r="I242" s="329"/>
      <c r="J242" s="166"/>
      <c r="K242" s="168">
        <v>37.5</v>
      </c>
      <c r="L242" s="166"/>
      <c r="M242" s="166"/>
      <c r="N242" s="166"/>
      <c r="O242" s="166"/>
      <c r="P242" s="166"/>
      <c r="Q242" s="166"/>
      <c r="R242" s="169"/>
      <c r="T242" s="170"/>
      <c r="U242" s="166"/>
      <c r="V242" s="166"/>
      <c r="W242" s="166"/>
      <c r="X242" s="166"/>
      <c r="Y242" s="166"/>
      <c r="Z242" s="166"/>
      <c r="AA242" s="171"/>
      <c r="AT242" s="172" t="s">
        <v>167</v>
      </c>
      <c r="AU242" s="172" t="s">
        <v>99</v>
      </c>
      <c r="AV242" s="10" t="s">
        <v>99</v>
      </c>
      <c r="AW242" s="10" t="s">
        <v>35</v>
      </c>
      <c r="AX242" s="10" t="s">
        <v>83</v>
      </c>
      <c r="AY242" s="172" t="s">
        <v>151</v>
      </c>
    </row>
    <row r="243" spans="2:65" s="9" customFormat="1" ht="29.85" customHeight="1">
      <c r="B243" s="147"/>
      <c r="C243" s="148"/>
      <c r="D243" s="157" t="s">
        <v>111</v>
      </c>
      <c r="E243" s="157"/>
      <c r="F243" s="157"/>
      <c r="G243" s="157"/>
      <c r="H243" s="157"/>
      <c r="I243" s="157"/>
      <c r="J243" s="157"/>
      <c r="K243" s="157"/>
      <c r="L243" s="157"/>
      <c r="M243" s="157"/>
      <c r="N243" s="322">
        <f>BK243</f>
        <v>0</v>
      </c>
      <c r="O243" s="323"/>
      <c r="P243" s="323"/>
      <c r="Q243" s="323"/>
      <c r="R243" s="150"/>
      <c r="T243" s="151"/>
      <c r="U243" s="148"/>
      <c r="V243" s="148"/>
      <c r="W243" s="152">
        <f>SUM(W244:W246)</f>
        <v>0</v>
      </c>
      <c r="X243" s="148"/>
      <c r="Y243" s="152">
        <f>SUM(Y244:Y246)</f>
        <v>0.46626000000000001</v>
      </c>
      <c r="Z243" s="148"/>
      <c r="AA243" s="153">
        <f>SUM(AA244:AA246)</f>
        <v>0</v>
      </c>
      <c r="AR243" s="154" t="s">
        <v>83</v>
      </c>
      <c r="AT243" s="155" t="s">
        <v>77</v>
      </c>
      <c r="AU243" s="155" t="s">
        <v>83</v>
      </c>
      <c r="AY243" s="154" t="s">
        <v>151</v>
      </c>
      <c r="BK243" s="156">
        <f>SUM(BK244:BK246)</f>
        <v>0</v>
      </c>
    </row>
    <row r="244" spans="2:65" s="1" customFormat="1" ht="22.5" customHeight="1">
      <c r="B244" s="129"/>
      <c r="C244" s="158" t="s">
        <v>377</v>
      </c>
      <c r="D244" s="158" t="s">
        <v>152</v>
      </c>
      <c r="E244" s="159" t="s">
        <v>378</v>
      </c>
      <c r="F244" s="315" t="s">
        <v>379</v>
      </c>
      <c r="G244" s="315"/>
      <c r="H244" s="315"/>
      <c r="I244" s="315"/>
      <c r="J244" s="160" t="s">
        <v>337</v>
      </c>
      <c r="K244" s="161">
        <v>1</v>
      </c>
      <c r="L244" s="316">
        <v>0</v>
      </c>
      <c r="M244" s="316"/>
      <c r="N244" s="317">
        <f>ROUND(L244*K244,2)</f>
        <v>0</v>
      </c>
      <c r="O244" s="317"/>
      <c r="P244" s="317"/>
      <c r="Q244" s="317"/>
      <c r="R244" s="132"/>
      <c r="T244" s="162" t="s">
        <v>5</v>
      </c>
      <c r="U244" s="46" t="s">
        <v>43</v>
      </c>
      <c r="V244" s="38"/>
      <c r="W244" s="163">
        <f>V244*K244</f>
        <v>0</v>
      </c>
      <c r="X244" s="163">
        <v>3.465E-2</v>
      </c>
      <c r="Y244" s="163">
        <f>X244*K244</f>
        <v>3.465E-2</v>
      </c>
      <c r="Z244" s="163">
        <v>0</v>
      </c>
      <c r="AA244" s="164">
        <f>Z244*K244</f>
        <v>0</v>
      </c>
      <c r="AR244" s="20" t="s">
        <v>156</v>
      </c>
      <c r="AT244" s="20" t="s">
        <v>152</v>
      </c>
      <c r="AU244" s="20" t="s">
        <v>99</v>
      </c>
      <c r="AY244" s="20" t="s">
        <v>151</v>
      </c>
      <c r="BE244" s="103">
        <f>IF(U244="základní",N244,0)</f>
        <v>0</v>
      </c>
      <c r="BF244" s="103">
        <f>IF(U244="snížená",N244,0)</f>
        <v>0</v>
      </c>
      <c r="BG244" s="103">
        <f>IF(U244="zákl. přenesená",N244,0)</f>
        <v>0</v>
      </c>
      <c r="BH244" s="103">
        <f>IF(U244="sníž. přenesená",N244,0)</f>
        <v>0</v>
      </c>
      <c r="BI244" s="103">
        <f>IF(U244="nulová",N244,0)</f>
        <v>0</v>
      </c>
      <c r="BJ244" s="20" t="s">
        <v>83</v>
      </c>
      <c r="BK244" s="103">
        <f>ROUND(L244*K244,2)</f>
        <v>0</v>
      </c>
      <c r="BL244" s="20" t="s">
        <v>156</v>
      </c>
      <c r="BM244" s="20" t="s">
        <v>380</v>
      </c>
    </row>
    <row r="245" spans="2:65" s="1" customFormat="1" ht="44.25" customHeight="1">
      <c r="B245" s="129"/>
      <c r="C245" s="158" t="s">
        <v>381</v>
      </c>
      <c r="D245" s="158" t="s">
        <v>152</v>
      </c>
      <c r="E245" s="159" t="s">
        <v>382</v>
      </c>
      <c r="F245" s="315" t="s">
        <v>383</v>
      </c>
      <c r="G245" s="315"/>
      <c r="H245" s="315"/>
      <c r="I245" s="315"/>
      <c r="J245" s="160" t="s">
        <v>373</v>
      </c>
      <c r="K245" s="161">
        <v>3</v>
      </c>
      <c r="L245" s="316">
        <v>0</v>
      </c>
      <c r="M245" s="316"/>
      <c r="N245" s="317">
        <f>ROUND(L245*K245,2)</f>
        <v>0</v>
      </c>
      <c r="O245" s="317"/>
      <c r="P245" s="317"/>
      <c r="Q245" s="317"/>
      <c r="R245" s="132"/>
      <c r="T245" s="162" t="s">
        <v>5</v>
      </c>
      <c r="U245" s="46" t="s">
        <v>43</v>
      </c>
      <c r="V245" s="38"/>
      <c r="W245" s="163">
        <f>V245*K245</f>
        <v>0</v>
      </c>
      <c r="X245" s="163">
        <v>5.8700000000000002E-3</v>
      </c>
      <c r="Y245" s="163">
        <f>X245*K245</f>
        <v>1.7610000000000001E-2</v>
      </c>
      <c r="Z245" s="163">
        <v>0</v>
      </c>
      <c r="AA245" s="164">
        <f>Z245*K245</f>
        <v>0</v>
      </c>
      <c r="AR245" s="20" t="s">
        <v>156</v>
      </c>
      <c r="AT245" s="20" t="s">
        <v>152</v>
      </c>
      <c r="AU245" s="20" t="s">
        <v>99</v>
      </c>
      <c r="AY245" s="20" t="s">
        <v>151</v>
      </c>
      <c r="BE245" s="103">
        <f>IF(U245="základní",N245,0)</f>
        <v>0</v>
      </c>
      <c r="BF245" s="103">
        <f>IF(U245="snížená",N245,0)</f>
        <v>0</v>
      </c>
      <c r="BG245" s="103">
        <f>IF(U245="zákl. přenesená",N245,0)</f>
        <v>0</v>
      </c>
      <c r="BH245" s="103">
        <f>IF(U245="sníž. přenesená",N245,0)</f>
        <v>0</v>
      </c>
      <c r="BI245" s="103">
        <f>IF(U245="nulová",N245,0)</f>
        <v>0</v>
      </c>
      <c r="BJ245" s="20" t="s">
        <v>83</v>
      </c>
      <c r="BK245" s="103">
        <f>ROUND(L245*K245,2)</f>
        <v>0</v>
      </c>
      <c r="BL245" s="20" t="s">
        <v>156</v>
      </c>
      <c r="BM245" s="20" t="s">
        <v>384</v>
      </c>
    </row>
    <row r="246" spans="2:65" s="1" customFormat="1" ht="31.5" customHeight="1">
      <c r="B246" s="129"/>
      <c r="C246" s="189" t="s">
        <v>385</v>
      </c>
      <c r="D246" s="189" t="s">
        <v>273</v>
      </c>
      <c r="E246" s="190" t="s">
        <v>386</v>
      </c>
      <c r="F246" s="334" t="s">
        <v>387</v>
      </c>
      <c r="G246" s="334"/>
      <c r="H246" s="334"/>
      <c r="I246" s="334"/>
      <c r="J246" s="191" t="s">
        <v>337</v>
      </c>
      <c r="K246" s="192">
        <v>3</v>
      </c>
      <c r="L246" s="335">
        <v>0</v>
      </c>
      <c r="M246" s="335"/>
      <c r="N246" s="336">
        <f>ROUND(L246*K246,2)</f>
        <v>0</v>
      </c>
      <c r="O246" s="317"/>
      <c r="P246" s="317"/>
      <c r="Q246" s="317"/>
      <c r="R246" s="132"/>
      <c r="T246" s="162" t="s">
        <v>5</v>
      </c>
      <c r="U246" s="46" t="s">
        <v>43</v>
      </c>
      <c r="V246" s="38"/>
      <c r="W246" s="163">
        <f>V246*K246</f>
        <v>0</v>
      </c>
      <c r="X246" s="163">
        <v>0.13800000000000001</v>
      </c>
      <c r="Y246" s="163">
        <f>X246*K246</f>
        <v>0.41400000000000003</v>
      </c>
      <c r="Z246" s="163">
        <v>0</v>
      </c>
      <c r="AA246" s="164">
        <f>Z246*K246</f>
        <v>0</v>
      </c>
      <c r="AR246" s="20" t="s">
        <v>190</v>
      </c>
      <c r="AT246" s="20" t="s">
        <v>273</v>
      </c>
      <c r="AU246" s="20" t="s">
        <v>99</v>
      </c>
      <c r="AY246" s="20" t="s">
        <v>151</v>
      </c>
      <c r="BE246" s="103">
        <f>IF(U246="základní",N246,0)</f>
        <v>0</v>
      </c>
      <c r="BF246" s="103">
        <f>IF(U246="snížená",N246,0)</f>
        <v>0</v>
      </c>
      <c r="BG246" s="103">
        <f>IF(U246="zákl. přenesená",N246,0)</f>
        <v>0</v>
      </c>
      <c r="BH246" s="103">
        <f>IF(U246="sníž. přenesená",N246,0)</f>
        <v>0</v>
      </c>
      <c r="BI246" s="103">
        <f>IF(U246="nulová",N246,0)</f>
        <v>0</v>
      </c>
      <c r="BJ246" s="20" t="s">
        <v>83</v>
      </c>
      <c r="BK246" s="103">
        <f>ROUND(L246*K246,2)</f>
        <v>0</v>
      </c>
      <c r="BL246" s="20" t="s">
        <v>156</v>
      </c>
      <c r="BM246" s="20" t="s">
        <v>388</v>
      </c>
    </row>
    <row r="247" spans="2:65" s="9" customFormat="1" ht="29.85" customHeight="1">
      <c r="B247" s="147"/>
      <c r="C247" s="148"/>
      <c r="D247" s="157" t="s">
        <v>112</v>
      </c>
      <c r="E247" s="157"/>
      <c r="F247" s="157"/>
      <c r="G247" s="157"/>
      <c r="H247" s="157"/>
      <c r="I247" s="157"/>
      <c r="J247" s="157"/>
      <c r="K247" s="157"/>
      <c r="L247" s="157"/>
      <c r="M247" s="157"/>
      <c r="N247" s="310">
        <f>BK247</f>
        <v>0</v>
      </c>
      <c r="O247" s="311"/>
      <c r="P247" s="311"/>
      <c r="Q247" s="311"/>
      <c r="R247" s="150"/>
      <c r="T247" s="151"/>
      <c r="U247" s="148"/>
      <c r="V247" s="148"/>
      <c r="W247" s="152">
        <f>SUM(W248:W250)</f>
        <v>0</v>
      </c>
      <c r="X247" s="148"/>
      <c r="Y247" s="152">
        <f>SUM(Y248:Y250)</f>
        <v>68.737200000000001</v>
      </c>
      <c r="Z247" s="148"/>
      <c r="AA247" s="153">
        <f>SUM(AA248:AA250)</f>
        <v>0</v>
      </c>
      <c r="AR247" s="154" t="s">
        <v>83</v>
      </c>
      <c r="AT247" s="155" t="s">
        <v>77</v>
      </c>
      <c r="AU247" s="155" t="s">
        <v>83</v>
      </c>
      <c r="AY247" s="154" t="s">
        <v>151</v>
      </c>
      <c r="BK247" s="156">
        <f>SUM(BK248:BK250)</f>
        <v>0</v>
      </c>
    </row>
    <row r="248" spans="2:65" s="1" customFormat="1" ht="22.5" customHeight="1">
      <c r="B248" s="129"/>
      <c r="C248" s="158" t="s">
        <v>389</v>
      </c>
      <c r="D248" s="158" t="s">
        <v>152</v>
      </c>
      <c r="E248" s="159" t="s">
        <v>390</v>
      </c>
      <c r="F248" s="315" t="s">
        <v>391</v>
      </c>
      <c r="G248" s="315"/>
      <c r="H248" s="315"/>
      <c r="I248" s="315"/>
      <c r="J248" s="160" t="s">
        <v>155</v>
      </c>
      <c r="K248" s="161">
        <v>105</v>
      </c>
      <c r="L248" s="316">
        <v>0</v>
      </c>
      <c r="M248" s="316"/>
      <c r="N248" s="317">
        <f>ROUND(L248*K248,2)</f>
        <v>0</v>
      </c>
      <c r="O248" s="317"/>
      <c r="P248" s="317"/>
      <c r="Q248" s="317"/>
      <c r="R248" s="132"/>
      <c r="T248" s="162" t="s">
        <v>5</v>
      </c>
      <c r="U248" s="46" t="s">
        <v>43</v>
      </c>
      <c r="V248" s="38"/>
      <c r="W248" s="163">
        <f>V248*K248</f>
        <v>0</v>
      </c>
      <c r="X248" s="163">
        <v>0.36834</v>
      </c>
      <c r="Y248" s="163">
        <f>X248*K248</f>
        <v>38.675699999999999</v>
      </c>
      <c r="Z248" s="163">
        <v>0</v>
      </c>
      <c r="AA248" s="164">
        <f>Z248*K248</f>
        <v>0</v>
      </c>
      <c r="AR248" s="20" t="s">
        <v>156</v>
      </c>
      <c r="AT248" s="20" t="s">
        <v>152</v>
      </c>
      <c r="AU248" s="20" t="s">
        <v>99</v>
      </c>
      <c r="AY248" s="20" t="s">
        <v>151</v>
      </c>
      <c r="BE248" s="103">
        <f>IF(U248="základní",N248,0)</f>
        <v>0</v>
      </c>
      <c r="BF248" s="103">
        <f>IF(U248="snížená",N248,0)</f>
        <v>0</v>
      </c>
      <c r="BG248" s="103">
        <f>IF(U248="zákl. přenesená",N248,0)</f>
        <v>0</v>
      </c>
      <c r="BH248" s="103">
        <f>IF(U248="sníž. přenesená",N248,0)</f>
        <v>0</v>
      </c>
      <c r="BI248" s="103">
        <f>IF(U248="nulová",N248,0)</f>
        <v>0</v>
      </c>
      <c r="BJ248" s="20" t="s">
        <v>83</v>
      </c>
      <c r="BK248" s="103">
        <f>ROUND(L248*K248,2)</f>
        <v>0</v>
      </c>
      <c r="BL248" s="20" t="s">
        <v>156</v>
      </c>
      <c r="BM248" s="20" t="s">
        <v>392</v>
      </c>
    </row>
    <row r="249" spans="2:65" s="1" customFormat="1" ht="31.5" customHeight="1">
      <c r="B249" s="129"/>
      <c r="C249" s="158" t="s">
        <v>393</v>
      </c>
      <c r="D249" s="158" t="s">
        <v>152</v>
      </c>
      <c r="E249" s="159" t="s">
        <v>394</v>
      </c>
      <c r="F249" s="315" t="s">
        <v>395</v>
      </c>
      <c r="G249" s="315"/>
      <c r="H249" s="315"/>
      <c r="I249" s="315"/>
      <c r="J249" s="160" t="s">
        <v>155</v>
      </c>
      <c r="K249" s="161">
        <v>105</v>
      </c>
      <c r="L249" s="316">
        <v>0</v>
      </c>
      <c r="M249" s="316"/>
      <c r="N249" s="317">
        <f>ROUND(L249*K249,2)</f>
        <v>0</v>
      </c>
      <c r="O249" s="317"/>
      <c r="P249" s="317"/>
      <c r="Q249" s="317"/>
      <c r="R249" s="132"/>
      <c r="T249" s="162" t="s">
        <v>5</v>
      </c>
      <c r="U249" s="46" t="s">
        <v>43</v>
      </c>
      <c r="V249" s="38"/>
      <c r="W249" s="163">
        <f>V249*K249</f>
        <v>0</v>
      </c>
      <c r="X249" s="163">
        <v>0.13455</v>
      </c>
      <c r="Y249" s="163">
        <f>X249*K249</f>
        <v>14.127750000000001</v>
      </c>
      <c r="Z249" s="163">
        <v>0</v>
      </c>
      <c r="AA249" s="164">
        <f>Z249*K249</f>
        <v>0</v>
      </c>
      <c r="AR249" s="20" t="s">
        <v>156</v>
      </c>
      <c r="AT249" s="20" t="s">
        <v>152</v>
      </c>
      <c r="AU249" s="20" t="s">
        <v>99</v>
      </c>
      <c r="AY249" s="20" t="s">
        <v>151</v>
      </c>
      <c r="BE249" s="103">
        <f>IF(U249="základní",N249,0)</f>
        <v>0</v>
      </c>
      <c r="BF249" s="103">
        <f>IF(U249="snížená",N249,0)</f>
        <v>0</v>
      </c>
      <c r="BG249" s="103">
        <f>IF(U249="zákl. přenesená",N249,0)</f>
        <v>0</v>
      </c>
      <c r="BH249" s="103">
        <f>IF(U249="sníž. přenesená",N249,0)</f>
        <v>0</v>
      </c>
      <c r="BI249" s="103">
        <f>IF(U249="nulová",N249,0)</f>
        <v>0</v>
      </c>
      <c r="BJ249" s="20" t="s">
        <v>83</v>
      </c>
      <c r="BK249" s="103">
        <f>ROUND(L249*K249,2)</f>
        <v>0</v>
      </c>
      <c r="BL249" s="20" t="s">
        <v>156</v>
      </c>
      <c r="BM249" s="20" t="s">
        <v>396</v>
      </c>
    </row>
    <row r="250" spans="2:65" s="1" customFormat="1" ht="31.5" customHeight="1">
      <c r="B250" s="129"/>
      <c r="C250" s="158" t="s">
        <v>397</v>
      </c>
      <c r="D250" s="158" t="s">
        <v>152</v>
      </c>
      <c r="E250" s="159" t="s">
        <v>398</v>
      </c>
      <c r="F250" s="315" t="s">
        <v>399</v>
      </c>
      <c r="G250" s="315"/>
      <c r="H250" s="315"/>
      <c r="I250" s="315"/>
      <c r="J250" s="160" t="s">
        <v>155</v>
      </c>
      <c r="K250" s="161">
        <v>105</v>
      </c>
      <c r="L250" s="316">
        <v>0</v>
      </c>
      <c r="M250" s="316"/>
      <c r="N250" s="317">
        <f>ROUND(L250*K250,2)</f>
        <v>0</v>
      </c>
      <c r="O250" s="317"/>
      <c r="P250" s="317"/>
      <c r="Q250" s="317"/>
      <c r="R250" s="132"/>
      <c r="T250" s="162" t="s">
        <v>5</v>
      </c>
      <c r="U250" s="46" t="s">
        <v>43</v>
      </c>
      <c r="V250" s="38"/>
      <c r="W250" s="163">
        <f>V250*K250</f>
        <v>0</v>
      </c>
      <c r="X250" s="163">
        <v>0.15175</v>
      </c>
      <c r="Y250" s="163">
        <f>X250*K250</f>
        <v>15.93375</v>
      </c>
      <c r="Z250" s="163">
        <v>0</v>
      </c>
      <c r="AA250" s="164">
        <f>Z250*K250</f>
        <v>0</v>
      </c>
      <c r="AR250" s="20" t="s">
        <v>156</v>
      </c>
      <c r="AT250" s="20" t="s">
        <v>152</v>
      </c>
      <c r="AU250" s="20" t="s">
        <v>99</v>
      </c>
      <c r="AY250" s="20" t="s">
        <v>151</v>
      </c>
      <c r="BE250" s="103">
        <f>IF(U250="základní",N250,0)</f>
        <v>0</v>
      </c>
      <c r="BF250" s="103">
        <f>IF(U250="snížená",N250,0)</f>
        <v>0</v>
      </c>
      <c r="BG250" s="103">
        <f>IF(U250="zákl. přenesená",N250,0)</f>
        <v>0</v>
      </c>
      <c r="BH250" s="103">
        <f>IF(U250="sníž. přenesená",N250,0)</f>
        <v>0</v>
      </c>
      <c r="BI250" s="103">
        <f>IF(U250="nulová",N250,0)</f>
        <v>0</v>
      </c>
      <c r="BJ250" s="20" t="s">
        <v>83</v>
      </c>
      <c r="BK250" s="103">
        <f>ROUND(L250*K250,2)</f>
        <v>0</v>
      </c>
      <c r="BL250" s="20" t="s">
        <v>156</v>
      </c>
      <c r="BM250" s="20" t="s">
        <v>400</v>
      </c>
    </row>
    <row r="251" spans="2:65" s="9" customFormat="1" ht="29.85" customHeight="1">
      <c r="B251" s="147"/>
      <c r="C251" s="148"/>
      <c r="D251" s="157" t="s">
        <v>113</v>
      </c>
      <c r="E251" s="157"/>
      <c r="F251" s="157"/>
      <c r="G251" s="157"/>
      <c r="H251" s="157"/>
      <c r="I251" s="157"/>
      <c r="J251" s="157"/>
      <c r="K251" s="157"/>
      <c r="L251" s="157"/>
      <c r="M251" s="157"/>
      <c r="N251" s="310">
        <f>BK251</f>
        <v>0</v>
      </c>
      <c r="O251" s="311"/>
      <c r="P251" s="311"/>
      <c r="Q251" s="311"/>
      <c r="R251" s="150"/>
      <c r="T251" s="151"/>
      <c r="U251" s="148"/>
      <c r="V251" s="148"/>
      <c r="W251" s="152">
        <f>SUM(W252:W283)</f>
        <v>0</v>
      </c>
      <c r="X251" s="148"/>
      <c r="Y251" s="152">
        <f>SUM(Y252:Y283)</f>
        <v>17.563661400000001</v>
      </c>
      <c r="Z251" s="148"/>
      <c r="AA251" s="153">
        <f>SUM(AA252:AA283)</f>
        <v>0</v>
      </c>
      <c r="AR251" s="154" t="s">
        <v>83</v>
      </c>
      <c r="AT251" s="155" t="s">
        <v>77</v>
      </c>
      <c r="AU251" s="155" t="s">
        <v>83</v>
      </c>
      <c r="AY251" s="154" t="s">
        <v>151</v>
      </c>
      <c r="BK251" s="156">
        <f>SUM(BK252:BK283)</f>
        <v>0</v>
      </c>
    </row>
    <row r="252" spans="2:65" s="1" customFormat="1" ht="31.5" customHeight="1">
      <c r="B252" s="129"/>
      <c r="C252" s="158" t="s">
        <v>401</v>
      </c>
      <c r="D252" s="158" t="s">
        <v>152</v>
      </c>
      <c r="E252" s="159" t="s">
        <v>402</v>
      </c>
      <c r="F252" s="315" t="s">
        <v>403</v>
      </c>
      <c r="G252" s="315"/>
      <c r="H252" s="315"/>
      <c r="I252" s="315"/>
      <c r="J252" s="160" t="s">
        <v>155</v>
      </c>
      <c r="K252" s="161">
        <v>59.578000000000003</v>
      </c>
      <c r="L252" s="316">
        <v>0</v>
      </c>
      <c r="M252" s="316"/>
      <c r="N252" s="317">
        <f>ROUND(L252*K252,2)</f>
        <v>0</v>
      </c>
      <c r="O252" s="317"/>
      <c r="P252" s="317"/>
      <c r="Q252" s="317"/>
      <c r="R252" s="132"/>
      <c r="T252" s="162" t="s">
        <v>5</v>
      </c>
      <c r="U252" s="46" t="s">
        <v>43</v>
      </c>
      <c r="V252" s="38"/>
      <c r="W252" s="163">
        <f>V252*K252</f>
        <v>0</v>
      </c>
      <c r="X252" s="163">
        <v>2.7300000000000001E-2</v>
      </c>
      <c r="Y252" s="163">
        <f>X252*K252</f>
        <v>1.6264794000000002</v>
      </c>
      <c r="Z252" s="163">
        <v>0</v>
      </c>
      <c r="AA252" s="164">
        <f>Z252*K252</f>
        <v>0</v>
      </c>
      <c r="AR252" s="20" t="s">
        <v>156</v>
      </c>
      <c r="AT252" s="20" t="s">
        <v>152</v>
      </c>
      <c r="AU252" s="20" t="s">
        <v>99</v>
      </c>
      <c r="AY252" s="20" t="s">
        <v>151</v>
      </c>
      <c r="BE252" s="103">
        <f>IF(U252="základní",N252,0)</f>
        <v>0</v>
      </c>
      <c r="BF252" s="103">
        <f>IF(U252="snížená",N252,0)</f>
        <v>0</v>
      </c>
      <c r="BG252" s="103">
        <f>IF(U252="zákl. přenesená",N252,0)</f>
        <v>0</v>
      </c>
      <c r="BH252" s="103">
        <f>IF(U252="sníž. přenesená",N252,0)</f>
        <v>0</v>
      </c>
      <c r="BI252" s="103">
        <f>IF(U252="nulová",N252,0)</f>
        <v>0</v>
      </c>
      <c r="BJ252" s="20" t="s">
        <v>83</v>
      </c>
      <c r="BK252" s="103">
        <f>ROUND(L252*K252,2)</f>
        <v>0</v>
      </c>
      <c r="BL252" s="20" t="s">
        <v>156</v>
      </c>
      <c r="BM252" s="20" t="s">
        <v>404</v>
      </c>
    </row>
    <row r="253" spans="2:65" s="11" customFormat="1" ht="22.5" customHeight="1">
      <c r="B253" s="173"/>
      <c r="C253" s="174"/>
      <c r="D253" s="174"/>
      <c r="E253" s="175" t="s">
        <v>5</v>
      </c>
      <c r="F253" s="332" t="s">
        <v>405</v>
      </c>
      <c r="G253" s="333"/>
      <c r="H253" s="333"/>
      <c r="I253" s="333"/>
      <c r="J253" s="174"/>
      <c r="K253" s="176" t="s">
        <v>5</v>
      </c>
      <c r="L253" s="174"/>
      <c r="M253" s="174"/>
      <c r="N253" s="174"/>
      <c r="O253" s="174"/>
      <c r="P253" s="174"/>
      <c r="Q253" s="174"/>
      <c r="R253" s="177"/>
      <c r="T253" s="178"/>
      <c r="U253" s="174"/>
      <c r="V253" s="174"/>
      <c r="W253" s="174"/>
      <c r="X253" s="174"/>
      <c r="Y253" s="174"/>
      <c r="Z253" s="174"/>
      <c r="AA253" s="179"/>
      <c r="AT253" s="180" t="s">
        <v>167</v>
      </c>
      <c r="AU253" s="180" t="s">
        <v>99</v>
      </c>
      <c r="AV253" s="11" t="s">
        <v>83</v>
      </c>
      <c r="AW253" s="11" t="s">
        <v>35</v>
      </c>
      <c r="AX253" s="11" t="s">
        <v>78</v>
      </c>
      <c r="AY253" s="180" t="s">
        <v>151</v>
      </c>
    </row>
    <row r="254" spans="2:65" s="10" customFormat="1" ht="31.5" customHeight="1">
      <c r="B254" s="165"/>
      <c r="C254" s="166"/>
      <c r="D254" s="166"/>
      <c r="E254" s="167" t="s">
        <v>5</v>
      </c>
      <c r="F254" s="328" t="s">
        <v>406</v>
      </c>
      <c r="G254" s="329"/>
      <c r="H254" s="329"/>
      <c r="I254" s="329"/>
      <c r="J254" s="166"/>
      <c r="K254" s="168">
        <v>16.277999999999999</v>
      </c>
      <c r="L254" s="166"/>
      <c r="M254" s="166"/>
      <c r="N254" s="166"/>
      <c r="O254" s="166"/>
      <c r="P254" s="166"/>
      <c r="Q254" s="166"/>
      <c r="R254" s="169"/>
      <c r="T254" s="170"/>
      <c r="U254" s="166"/>
      <c r="V254" s="166"/>
      <c r="W254" s="166"/>
      <c r="X254" s="166"/>
      <c r="Y254" s="166"/>
      <c r="Z254" s="166"/>
      <c r="AA254" s="171"/>
      <c r="AT254" s="172" t="s">
        <v>167</v>
      </c>
      <c r="AU254" s="172" t="s">
        <v>99</v>
      </c>
      <c r="AV254" s="10" t="s">
        <v>99</v>
      </c>
      <c r="AW254" s="10" t="s">
        <v>35</v>
      </c>
      <c r="AX254" s="10" t="s">
        <v>78</v>
      </c>
      <c r="AY254" s="172" t="s">
        <v>151</v>
      </c>
    </row>
    <row r="255" spans="2:65" s="11" customFormat="1" ht="22.5" customHeight="1">
      <c r="B255" s="173"/>
      <c r="C255" s="174"/>
      <c r="D255" s="174"/>
      <c r="E255" s="175" t="s">
        <v>5</v>
      </c>
      <c r="F255" s="326" t="s">
        <v>407</v>
      </c>
      <c r="G255" s="327"/>
      <c r="H255" s="327"/>
      <c r="I255" s="327"/>
      <c r="J255" s="174"/>
      <c r="K255" s="176" t="s">
        <v>5</v>
      </c>
      <c r="L255" s="174"/>
      <c r="M255" s="174"/>
      <c r="N255" s="174"/>
      <c r="O255" s="174"/>
      <c r="P255" s="174"/>
      <c r="Q255" s="174"/>
      <c r="R255" s="177"/>
      <c r="T255" s="178"/>
      <c r="U255" s="174"/>
      <c r="V255" s="174"/>
      <c r="W255" s="174"/>
      <c r="X255" s="174"/>
      <c r="Y255" s="174"/>
      <c r="Z255" s="174"/>
      <c r="AA255" s="179"/>
      <c r="AT255" s="180" t="s">
        <v>167</v>
      </c>
      <c r="AU255" s="180" t="s">
        <v>99</v>
      </c>
      <c r="AV255" s="11" t="s">
        <v>83</v>
      </c>
      <c r="AW255" s="11" t="s">
        <v>35</v>
      </c>
      <c r="AX255" s="11" t="s">
        <v>78</v>
      </c>
      <c r="AY255" s="180" t="s">
        <v>151</v>
      </c>
    </row>
    <row r="256" spans="2:65" s="10" customFormat="1" ht="22.5" customHeight="1">
      <c r="B256" s="165"/>
      <c r="C256" s="166"/>
      <c r="D256" s="166"/>
      <c r="E256" s="167" t="s">
        <v>5</v>
      </c>
      <c r="F256" s="328" t="s">
        <v>408</v>
      </c>
      <c r="G256" s="329"/>
      <c r="H256" s="329"/>
      <c r="I256" s="329"/>
      <c r="J256" s="166"/>
      <c r="K256" s="168">
        <v>41.8</v>
      </c>
      <c r="L256" s="166"/>
      <c r="M256" s="166"/>
      <c r="N256" s="166"/>
      <c r="O256" s="166"/>
      <c r="P256" s="166"/>
      <c r="Q256" s="166"/>
      <c r="R256" s="169"/>
      <c r="T256" s="170"/>
      <c r="U256" s="166"/>
      <c r="V256" s="166"/>
      <c r="W256" s="166"/>
      <c r="X256" s="166"/>
      <c r="Y256" s="166"/>
      <c r="Z256" s="166"/>
      <c r="AA256" s="171"/>
      <c r="AT256" s="172" t="s">
        <v>167</v>
      </c>
      <c r="AU256" s="172" t="s">
        <v>99</v>
      </c>
      <c r="AV256" s="10" t="s">
        <v>99</v>
      </c>
      <c r="AW256" s="10" t="s">
        <v>35</v>
      </c>
      <c r="AX256" s="10" t="s">
        <v>78</v>
      </c>
      <c r="AY256" s="172" t="s">
        <v>151</v>
      </c>
    </row>
    <row r="257" spans="2:65" s="10" customFormat="1" ht="22.5" customHeight="1">
      <c r="B257" s="165"/>
      <c r="C257" s="166"/>
      <c r="D257" s="166"/>
      <c r="E257" s="167" t="s">
        <v>5</v>
      </c>
      <c r="F257" s="328" t="s">
        <v>409</v>
      </c>
      <c r="G257" s="329"/>
      <c r="H257" s="329"/>
      <c r="I257" s="329"/>
      <c r="J257" s="166"/>
      <c r="K257" s="168">
        <v>1.5</v>
      </c>
      <c r="L257" s="166"/>
      <c r="M257" s="166"/>
      <c r="N257" s="166"/>
      <c r="O257" s="166"/>
      <c r="P257" s="166"/>
      <c r="Q257" s="166"/>
      <c r="R257" s="169"/>
      <c r="T257" s="170"/>
      <c r="U257" s="166"/>
      <c r="V257" s="166"/>
      <c r="W257" s="166"/>
      <c r="X257" s="166"/>
      <c r="Y257" s="166"/>
      <c r="Z257" s="166"/>
      <c r="AA257" s="171"/>
      <c r="AT257" s="172" t="s">
        <v>167</v>
      </c>
      <c r="AU257" s="172" t="s">
        <v>99</v>
      </c>
      <c r="AV257" s="10" t="s">
        <v>99</v>
      </c>
      <c r="AW257" s="10" t="s">
        <v>35</v>
      </c>
      <c r="AX257" s="10" t="s">
        <v>78</v>
      </c>
      <c r="AY257" s="172" t="s">
        <v>151</v>
      </c>
    </row>
    <row r="258" spans="2:65" s="12" customFormat="1" ht="22.5" customHeight="1">
      <c r="B258" s="181"/>
      <c r="C258" s="182"/>
      <c r="D258" s="182"/>
      <c r="E258" s="183" t="s">
        <v>5</v>
      </c>
      <c r="F258" s="330" t="s">
        <v>185</v>
      </c>
      <c r="G258" s="331"/>
      <c r="H258" s="331"/>
      <c r="I258" s="331"/>
      <c r="J258" s="182"/>
      <c r="K258" s="184">
        <v>59.578000000000003</v>
      </c>
      <c r="L258" s="182"/>
      <c r="M258" s="182"/>
      <c r="N258" s="182"/>
      <c r="O258" s="182"/>
      <c r="P258" s="182"/>
      <c r="Q258" s="182"/>
      <c r="R258" s="185"/>
      <c r="T258" s="186"/>
      <c r="U258" s="182"/>
      <c r="V258" s="182"/>
      <c r="W258" s="182"/>
      <c r="X258" s="182"/>
      <c r="Y258" s="182"/>
      <c r="Z258" s="182"/>
      <c r="AA258" s="187"/>
      <c r="AT258" s="188" t="s">
        <v>167</v>
      </c>
      <c r="AU258" s="188" t="s">
        <v>99</v>
      </c>
      <c r="AV258" s="12" t="s">
        <v>156</v>
      </c>
      <c r="AW258" s="12" t="s">
        <v>35</v>
      </c>
      <c r="AX258" s="12" t="s">
        <v>83</v>
      </c>
      <c r="AY258" s="188" t="s">
        <v>151</v>
      </c>
    </row>
    <row r="259" spans="2:65" s="1" customFormat="1" ht="31.5" customHeight="1">
      <c r="B259" s="129"/>
      <c r="C259" s="158" t="s">
        <v>410</v>
      </c>
      <c r="D259" s="158" t="s">
        <v>152</v>
      </c>
      <c r="E259" s="159" t="s">
        <v>411</v>
      </c>
      <c r="F259" s="315" t="s">
        <v>412</v>
      </c>
      <c r="G259" s="315"/>
      <c r="H259" s="315"/>
      <c r="I259" s="315"/>
      <c r="J259" s="160" t="s">
        <v>155</v>
      </c>
      <c r="K259" s="161">
        <v>220.09399999999999</v>
      </c>
      <c r="L259" s="316">
        <v>0</v>
      </c>
      <c r="M259" s="316"/>
      <c r="N259" s="317">
        <f>ROUND(L259*K259,2)</f>
        <v>0</v>
      </c>
      <c r="O259" s="317"/>
      <c r="P259" s="317"/>
      <c r="Q259" s="317"/>
      <c r="R259" s="132"/>
      <c r="T259" s="162" t="s">
        <v>5</v>
      </c>
      <c r="U259" s="46" t="s">
        <v>43</v>
      </c>
      <c r="V259" s="38"/>
      <c r="W259" s="163">
        <f>V259*K259</f>
        <v>0</v>
      </c>
      <c r="X259" s="163">
        <v>2.7000000000000001E-3</v>
      </c>
      <c r="Y259" s="163">
        <f>X259*K259</f>
        <v>0.59425380000000005</v>
      </c>
      <c r="Z259" s="163">
        <v>0</v>
      </c>
      <c r="AA259" s="164">
        <f>Z259*K259</f>
        <v>0</v>
      </c>
      <c r="AR259" s="20" t="s">
        <v>156</v>
      </c>
      <c r="AT259" s="20" t="s">
        <v>152</v>
      </c>
      <c r="AU259" s="20" t="s">
        <v>99</v>
      </c>
      <c r="AY259" s="20" t="s">
        <v>151</v>
      </c>
      <c r="BE259" s="103">
        <f>IF(U259="základní",N259,0)</f>
        <v>0</v>
      </c>
      <c r="BF259" s="103">
        <f>IF(U259="snížená",N259,0)</f>
        <v>0</v>
      </c>
      <c r="BG259" s="103">
        <f>IF(U259="zákl. přenesená",N259,0)</f>
        <v>0</v>
      </c>
      <c r="BH259" s="103">
        <f>IF(U259="sníž. přenesená",N259,0)</f>
        <v>0</v>
      </c>
      <c r="BI259" s="103">
        <f>IF(U259="nulová",N259,0)</f>
        <v>0</v>
      </c>
      <c r="BJ259" s="20" t="s">
        <v>83</v>
      </c>
      <c r="BK259" s="103">
        <f>ROUND(L259*K259,2)</f>
        <v>0</v>
      </c>
      <c r="BL259" s="20" t="s">
        <v>156</v>
      </c>
      <c r="BM259" s="20" t="s">
        <v>413</v>
      </c>
    </row>
    <row r="260" spans="2:65" s="11" customFormat="1" ht="22.5" customHeight="1">
      <c r="B260" s="173"/>
      <c r="C260" s="174"/>
      <c r="D260" s="174"/>
      <c r="E260" s="175" t="s">
        <v>5</v>
      </c>
      <c r="F260" s="332" t="s">
        <v>414</v>
      </c>
      <c r="G260" s="333"/>
      <c r="H260" s="333"/>
      <c r="I260" s="333"/>
      <c r="J260" s="174"/>
      <c r="K260" s="176" t="s">
        <v>5</v>
      </c>
      <c r="L260" s="174"/>
      <c r="M260" s="174"/>
      <c r="N260" s="174"/>
      <c r="O260" s="174"/>
      <c r="P260" s="174"/>
      <c r="Q260" s="174"/>
      <c r="R260" s="177"/>
      <c r="T260" s="178"/>
      <c r="U260" s="174"/>
      <c r="V260" s="174"/>
      <c r="W260" s="174"/>
      <c r="X260" s="174"/>
      <c r="Y260" s="174"/>
      <c r="Z260" s="174"/>
      <c r="AA260" s="179"/>
      <c r="AT260" s="180" t="s">
        <v>167</v>
      </c>
      <c r="AU260" s="180" t="s">
        <v>99</v>
      </c>
      <c r="AV260" s="11" t="s">
        <v>83</v>
      </c>
      <c r="AW260" s="11" t="s">
        <v>35</v>
      </c>
      <c r="AX260" s="11" t="s">
        <v>78</v>
      </c>
      <c r="AY260" s="180" t="s">
        <v>151</v>
      </c>
    </row>
    <row r="261" spans="2:65" s="10" customFormat="1" ht="31.5" customHeight="1">
      <c r="B261" s="165"/>
      <c r="C261" s="166"/>
      <c r="D261" s="166"/>
      <c r="E261" s="167" t="s">
        <v>5</v>
      </c>
      <c r="F261" s="328" t="s">
        <v>415</v>
      </c>
      <c r="G261" s="329"/>
      <c r="H261" s="329"/>
      <c r="I261" s="329"/>
      <c r="J261" s="166"/>
      <c r="K261" s="168">
        <v>24.416</v>
      </c>
      <c r="L261" s="166"/>
      <c r="M261" s="166"/>
      <c r="N261" s="166"/>
      <c r="O261" s="166"/>
      <c r="P261" s="166"/>
      <c r="Q261" s="166"/>
      <c r="R261" s="169"/>
      <c r="T261" s="170"/>
      <c r="U261" s="166"/>
      <c r="V261" s="166"/>
      <c r="W261" s="166"/>
      <c r="X261" s="166"/>
      <c r="Y261" s="166"/>
      <c r="Z261" s="166"/>
      <c r="AA261" s="171"/>
      <c r="AT261" s="172" t="s">
        <v>167</v>
      </c>
      <c r="AU261" s="172" t="s">
        <v>99</v>
      </c>
      <c r="AV261" s="10" t="s">
        <v>99</v>
      </c>
      <c r="AW261" s="10" t="s">
        <v>35</v>
      </c>
      <c r="AX261" s="10" t="s">
        <v>78</v>
      </c>
      <c r="AY261" s="172" t="s">
        <v>151</v>
      </c>
    </row>
    <row r="262" spans="2:65" s="10" customFormat="1" ht="31.5" customHeight="1">
      <c r="B262" s="165"/>
      <c r="C262" s="166"/>
      <c r="D262" s="166"/>
      <c r="E262" s="167" t="s">
        <v>5</v>
      </c>
      <c r="F262" s="328" t="s">
        <v>406</v>
      </c>
      <c r="G262" s="329"/>
      <c r="H262" s="329"/>
      <c r="I262" s="329"/>
      <c r="J262" s="166"/>
      <c r="K262" s="168">
        <v>16.277999999999999</v>
      </c>
      <c r="L262" s="166"/>
      <c r="M262" s="166"/>
      <c r="N262" s="166"/>
      <c r="O262" s="166"/>
      <c r="P262" s="166"/>
      <c r="Q262" s="166"/>
      <c r="R262" s="169"/>
      <c r="T262" s="170"/>
      <c r="U262" s="166"/>
      <c r="V262" s="166"/>
      <c r="W262" s="166"/>
      <c r="X262" s="166"/>
      <c r="Y262" s="166"/>
      <c r="Z262" s="166"/>
      <c r="AA262" s="171"/>
      <c r="AT262" s="172" t="s">
        <v>167</v>
      </c>
      <c r="AU262" s="172" t="s">
        <v>99</v>
      </c>
      <c r="AV262" s="10" t="s">
        <v>99</v>
      </c>
      <c r="AW262" s="10" t="s">
        <v>35</v>
      </c>
      <c r="AX262" s="10" t="s">
        <v>78</v>
      </c>
      <c r="AY262" s="172" t="s">
        <v>151</v>
      </c>
    </row>
    <row r="263" spans="2:65" s="11" customFormat="1" ht="22.5" customHeight="1">
      <c r="B263" s="173"/>
      <c r="C263" s="174"/>
      <c r="D263" s="174"/>
      <c r="E263" s="175" t="s">
        <v>5</v>
      </c>
      <c r="F263" s="326" t="s">
        <v>416</v>
      </c>
      <c r="G263" s="327"/>
      <c r="H263" s="327"/>
      <c r="I263" s="327"/>
      <c r="J263" s="174"/>
      <c r="K263" s="176" t="s">
        <v>5</v>
      </c>
      <c r="L263" s="174"/>
      <c r="M263" s="174"/>
      <c r="N263" s="174"/>
      <c r="O263" s="174"/>
      <c r="P263" s="174"/>
      <c r="Q263" s="174"/>
      <c r="R263" s="177"/>
      <c r="T263" s="178"/>
      <c r="U263" s="174"/>
      <c r="V263" s="174"/>
      <c r="W263" s="174"/>
      <c r="X263" s="174"/>
      <c r="Y263" s="174"/>
      <c r="Z263" s="174"/>
      <c r="AA263" s="179"/>
      <c r="AT263" s="180" t="s">
        <v>167</v>
      </c>
      <c r="AU263" s="180" t="s">
        <v>99</v>
      </c>
      <c r="AV263" s="11" t="s">
        <v>83</v>
      </c>
      <c r="AW263" s="11" t="s">
        <v>35</v>
      </c>
      <c r="AX263" s="11" t="s">
        <v>78</v>
      </c>
      <c r="AY263" s="180" t="s">
        <v>151</v>
      </c>
    </row>
    <row r="264" spans="2:65" s="10" customFormat="1" ht="22.5" customHeight="1">
      <c r="B264" s="165"/>
      <c r="C264" s="166"/>
      <c r="D264" s="166"/>
      <c r="E264" s="167" t="s">
        <v>5</v>
      </c>
      <c r="F264" s="328" t="s">
        <v>417</v>
      </c>
      <c r="G264" s="329"/>
      <c r="H264" s="329"/>
      <c r="I264" s="329"/>
      <c r="J264" s="166"/>
      <c r="K264" s="168">
        <v>14.4</v>
      </c>
      <c r="L264" s="166"/>
      <c r="M264" s="166"/>
      <c r="N264" s="166"/>
      <c r="O264" s="166"/>
      <c r="P264" s="166"/>
      <c r="Q264" s="166"/>
      <c r="R264" s="169"/>
      <c r="T264" s="170"/>
      <c r="U264" s="166"/>
      <c r="V264" s="166"/>
      <c r="W264" s="166"/>
      <c r="X264" s="166"/>
      <c r="Y264" s="166"/>
      <c r="Z264" s="166"/>
      <c r="AA264" s="171"/>
      <c r="AT264" s="172" t="s">
        <v>167</v>
      </c>
      <c r="AU264" s="172" t="s">
        <v>99</v>
      </c>
      <c r="AV264" s="10" t="s">
        <v>99</v>
      </c>
      <c r="AW264" s="10" t="s">
        <v>35</v>
      </c>
      <c r="AX264" s="10" t="s">
        <v>78</v>
      </c>
      <c r="AY264" s="172" t="s">
        <v>151</v>
      </c>
    </row>
    <row r="265" spans="2:65" s="11" customFormat="1" ht="22.5" customHeight="1">
      <c r="B265" s="173"/>
      <c r="C265" s="174"/>
      <c r="D265" s="174"/>
      <c r="E265" s="175" t="s">
        <v>5</v>
      </c>
      <c r="F265" s="326" t="s">
        <v>418</v>
      </c>
      <c r="G265" s="327"/>
      <c r="H265" s="327"/>
      <c r="I265" s="327"/>
      <c r="J265" s="174"/>
      <c r="K265" s="176" t="s">
        <v>5</v>
      </c>
      <c r="L265" s="174"/>
      <c r="M265" s="174"/>
      <c r="N265" s="174"/>
      <c r="O265" s="174"/>
      <c r="P265" s="174"/>
      <c r="Q265" s="174"/>
      <c r="R265" s="177"/>
      <c r="T265" s="178"/>
      <c r="U265" s="174"/>
      <c r="V265" s="174"/>
      <c r="W265" s="174"/>
      <c r="X265" s="174"/>
      <c r="Y265" s="174"/>
      <c r="Z265" s="174"/>
      <c r="AA265" s="179"/>
      <c r="AT265" s="180" t="s">
        <v>167</v>
      </c>
      <c r="AU265" s="180" t="s">
        <v>99</v>
      </c>
      <c r="AV265" s="11" t="s">
        <v>83</v>
      </c>
      <c r="AW265" s="11" t="s">
        <v>35</v>
      </c>
      <c r="AX265" s="11" t="s">
        <v>78</v>
      </c>
      <c r="AY265" s="180" t="s">
        <v>151</v>
      </c>
    </row>
    <row r="266" spans="2:65" s="10" customFormat="1" ht="22.5" customHeight="1">
      <c r="B266" s="165"/>
      <c r="C266" s="166"/>
      <c r="D266" s="166"/>
      <c r="E266" s="167" t="s">
        <v>5</v>
      </c>
      <c r="F266" s="328" t="s">
        <v>419</v>
      </c>
      <c r="G266" s="329"/>
      <c r="H266" s="329"/>
      <c r="I266" s="329"/>
      <c r="J266" s="166"/>
      <c r="K266" s="168">
        <v>165</v>
      </c>
      <c r="L266" s="166"/>
      <c r="M266" s="166"/>
      <c r="N266" s="166"/>
      <c r="O266" s="166"/>
      <c r="P266" s="166"/>
      <c r="Q266" s="166"/>
      <c r="R266" s="169"/>
      <c r="T266" s="170"/>
      <c r="U266" s="166"/>
      <c r="V266" s="166"/>
      <c r="W266" s="166"/>
      <c r="X266" s="166"/>
      <c r="Y266" s="166"/>
      <c r="Z266" s="166"/>
      <c r="AA266" s="171"/>
      <c r="AT266" s="172" t="s">
        <v>167</v>
      </c>
      <c r="AU266" s="172" t="s">
        <v>99</v>
      </c>
      <c r="AV266" s="10" t="s">
        <v>99</v>
      </c>
      <c r="AW266" s="10" t="s">
        <v>35</v>
      </c>
      <c r="AX266" s="10" t="s">
        <v>78</v>
      </c>
      <c r="AY266" s="172" t="s">
        <v>151</v>
      </c>
    </row>
    <row r="267" spans="2:65" s="12" customFormat="1" ht="22.5" customHeight="1">
      <c r="B267" s="181"/>
      <c r="C267" s="182"/>
      <c r="D267" s="182"/>
      <c r="E267" s="183" t="s">
        <v>5</v>
      </c>
      <c r="F267" s="330" t="s">
        <v>185</v>
      </c>
      <c r="G267" s="331"/>
      <c r="H267" s="331"/>
      <c r="I267" s="331"/>
      <c r="J267" s="182"/>
      <c r="K267" s="184">
        <v>220.09399999999999</v>
      </c>
      <c r="L267" s="182"/>
      <c r="M267" s="182"/>
      <c r="N267" s="182"/>
      <c r="O267" s="182"/>
      <c r="P267" s="182"/>
      <c r="Q267" s="182"/>
      <c r="R267" s="185"/>
      <c r="T267" s="186"/>
      <c r="U267" s="182"/>
      <c r="V267" s="182"/>
      <c r="W267" s="182"/>
      <c r="X267" s="182"/>
      <c r="Y267" s="182"/>
      <c r="Z267" s="182"/>
      <c r="AA267" s="187"/>
      <c r="AT267" s="188" t="s">
        <v>167</v>
      </c>
      <c r="AU267" s="188" t="s">
        <v>99</v>
      </c>
      <c r="AV267" s="12" t="s">
        <v>156</v>
      </c>
      <c r="AW267" s="12" t="s">
        <v>35</v>
      </c>
      <c r="AX267" s="12" t="s">
        <v>83</v>
      </c>
      <c r="AY267" s="188" t="s">
        <v>151</v>
      </c>
    </row>
    <row r="268" spans="2:65" s="1" customFormat="1" ht="31.5" customHeight="1">
      <c r="B268" s="129"/>
      <c r="C268" s="158" t="s">
        <v>420</v>
      </c>
      <c r="D268" s="158" t="s">
        <v>152</v>
      </c>
      <c r="E268" s="159" t="s">
        <v>421</v>
      </c>
      <c r="F268" s="315" t="s">
        <v>422</v>
      </c>
      <c r="G268" s="315"/>
      <c r="H268" s="315"/>
      <c r="I268" s="315"/>
      <c r="J268" s="160" t="s">
        <v>155</v>
      </c>
      <c r="K268" s="161">
        <v>18.312000000000001</v>
      </c>
      <c r="L268" s="316">
        <v>0</v>
      </c>
      <c r="M268" s="316"/>
      <c r="N268" s="317">
        <f>ROUND(L268*K268,2)</f>
        <v>0</v>
      </c>
      <c r="O268" s="317"/>
      <c r="P268" s="317"/>
      <c r="Q268" s="317"/>
      <c r="R268" s="132"/>
      <c r="T268" s="162" t="s">
        <v>5</v>
      </c>
      <c r="U268" s="46" t="s">
        <v>43</v>
      </c>
      <c r="V268" s="38"/>
      <c r="W268" s="163">
        <f>V268*K268</f>
        <v>0</v>
      </c>
      <c r="X268" s="163">
        <v>0.1231</v>
      </c>
      <c r="Y268" s="163">
        <f>X268*K268</f>
        <v>2.2542072000000002</v>
      </c>
      <c r="Z268" s="163">
        <v>0</v>
      </c>
      <c r="AA268" s="164">
        <f>Z268*K268</f>
        <v>0</v>
      </c>
      <c r="AR268" s="20" t="s">
        <v>156</v>
      </c>
      <c r="AT268" s="20" t="s">
        <v>152</v>
      </c>
      <c r="AU268" s="20" t="s">
        <v>99</v>
      </c>
      <c r="AY268" s="20" t="s">
        <v>151</v>
      </c>
      <c r="BE268" s="103">
        <f>IF(U268="základní",N268,0)</f>
        <v>0</v>
      </c>
      <c r="BF268" s="103">
        <f>IF(U268="snížená",N268,0)</f>
        <v>0</v>
      </c>
      <c r="BG268" s="103">
        <f>IF(U268="zákl. přenesená",N268,0)</f>
        <v>0</v>
      </c>
      <c r="BH268" s="103">
        <f>IF(U268="sníž. přenesená",N268,0)</f>
        <v>0</v>
      </c>
      <c r="BI268" s="103">
        <f>IF(U268="nulová",N268,0)</f>
        <v>0</v>
      </c>
      <c r="BJ268" s="20" t="s">
        <v>83</v>
      </c>
      <c r="BK268" s="103">
        <f>ROUND(L268*K268,2)</f>
        <v>0</v>
      </c>
      <c r="BL268" s="20" t="s">
        <v>156</v>
      </c>
      <c r="BM268" s="20" t="s">
        <v>423</v>
      </c>
    </row>
    <row r="269" spans="2:65" s="11" customFormat="1" ht="31.5" customHeight="1">
      <c r="B269" s="173"/>
      <c r="C269" s="174"/>
      <c r="D269" s="174"/>
      <c r="E269" s="175" t="s">
        <v>5</v>
      </c>
      <c r="F269" s="332" t="s">
        <v>424</v>
      </c>
      <c r="G269" s="333"/>
      <c r="H269" s="333"/>
      <c r="I269" s="333"/>
      <c r="J269" s="174"/>
      <c r="K269" s="176" t="s">
        <v>5</v>
      </c>
      <c r="L269" s="174"/>
      <c r="M269" s="174"/>
      <c r="N269" s="174"/>
      <c r="O269" s="174"/>
      <c r="P269" s="174"/>
      <c r="Q269" s="174"/>
      <c r="R269" s="177"/>
      <c r="T269" s="178"/>
      <c r="U269" s="174"/>
      <c r="V269" s="174"/>
      <c r="W269" s="174"/>
      <c r="X269" s="174"/>
      <c r="Y269" s="174"/>
      <c r="Z269" s="174"/>
      <c r="AA269" s="179"/>
      <c r="AT269" s="180" t="s">
        <v>167</v>
      </c>
      <c r="AU269" s="180" t="s">
        <v>99</v>
      </c>
      <c r="AV269" s="11" t="s">
        <v>83</v>
      </c>
      <c r="AW269" s="11" t="s">
        <v>35</v>
      </c>
      <c r="AX269" s="11" t="s">
        <v>78</v>
      </c>
      <c r="AY269" s="180" t="s">
        <v>151</v>
      </c>
    </row>
    <row r="270" spans="2:65" s="10" customFormat="1" ht="31.5" customHeight="1">
      <c r="B270" s="165"/>
      <c r="C270" s="166"/>
      <c r="D270" s="166"/>
      <c r="E270" s="167" t="s">
        <v>5</v>
      </c>
      <c r="F270" s="328" t="s">
        <v>425</v>
      </c>
      <c r="G270" s="329"/>
      <c r="H270" s="329"/>
      <c r="I270" s="329"/>
      <c r="J270" s="166"/>
      <c r="K270" s="168">
        <v>18.312000000000001</v>
      </c>
      <c r="L270" s="166"/>
      <c r="M270" s="166"/>
      <c r="N270" s="166"/>
      <c r="O270" s="166"/>
      <c r="P270" s="166"/>
      <c r="Q270" s="166"/>
      <c r="R270" s="169"/>
      <c r="T270" s="170"/>
      <c r="U270" s="166"/>
      <c r="V270" s="166"/>
      <c r="W270" s="166"/>
      <c r="X270" s="166"/>
      <c r="Y270" s="166"/>
      <c r="Z270" s="166"/>
      <c r="AA270" s="171"/>
      <c r="AT270" s="172" t="s">
        <v>167</v>
      </c>
      <c r="AU270" s="172" t="s">
        <v>99</v>
      </c>
      <c r="AV270" s="10" t="s">
        <v>99</v>
      </c>
      <c r="AW270" s="10" t="s">
        <v>35</v>
      </c>
      <c r="AX270" s="10" t="s">
        <v>83</v>
      </c>
      <c r="AY270" s="172" t="s">
        <v>151</v>
      </c>
    </row>
    <row r="271" spans="2:65" s="1" customFormat="1" ht="22.5" customHeight="1">
      <c r="B271" s="129"/>
      <c r="C271" s="158" t="s">
        <v>426</v>
      </c>
      <c r="D271" s="158" t="s">
        <v>152</v>
      </c>
      <c r="E271" s="159" t="s">
        <v>427</v>
      </c>
      <c r="F271" s="315" t="s">
        <v>428</v>
      </c>
      <c r="G271" s="315"/>
      <c r="H271" s="315"/>
      <c r="I271" s="315"/>
      <c r="J271" s="160" t="s">
        <v>155</v>
      </c>
      <c r="K271" s="161">
        <v>21.725000000000001</v>
      </c>
      <c r="L271" s="316">
        <v>0</v>
      </c>
      <c r="M271" s="316"/>
      <c r="N271" s="317">
        <f>ROUND(L271*K271,2)</f>
        <v>0</v>
      </c>
      <c r="O271" s="317"/>
      <c r="P271" s="317"/>
      <c r="Q271" s="317"/>
      <c r="R271" s="132"/>
      <c r="T271" s="162" t="s">
        <v>5</v>
      </c>
      <c r="U271" s="46" t="s">
        <v>43</v>
      </c>
      <c r="V271" s="38"/>
      <c r="W271" s="163">
        <f>V271*K271</f>
        <v>0</v>
      </c>
      <c r="X271" s="163">
        <v>1E-3</v>
      </c>
      <c r="Y271" s="163">
        <f>X271*K271</f>
        <v>2.1725000000000001E-2</v>
      </c>
      <c r="Z271" s="163">
        <v>0</v>
      </c>
      <c r="AA271" s="164">
        <f>Z271*K271</f>
        <v>0</v>
      </c>
      <c r="AR271" s="20" t="s">
        <v>156</v>
      </c>
      <c r="AT271" s="20" t="s">
        <v>152</v>
      </c>
      <c r="AU271" s="20" t="s">
        <v>99</v>
      </c>
      <c r="AY271" s="20" t="s">
        <v>151</v>
      </c>
      <c r="BE271" s="103">
        <f>IF(U271="základní",N271,0)</f>
        <v>0</v>
      </c>
      <c r="BF271" s="103">
        <f>IF(U271="snížená",N271,0)</f>
        <v>0</v>
      </c>
      <c r="BG271" s="103">
        <f>IF(U271="zákl. přenesená",N271,0)</f>
        <v>0</v>
      </c>
      <c r="BH271" s="103">
        <f>IF(U271="sníž. přenesená",N271,0)</f>
        <v>0</v>
      </c>
      <c r="BI271" s="103">
        <f>IF(U271="nulová",N271,0)</f>
        <v>0</v>
      </c>
      <c r="BJ271" s="20" t="s">
        <v>83</v>
      </c>
      <c r="BK271" s="103">
        <f>ROUND(L271*K271,2)</f>
        <v>0</v>
      </c>
      <c r="BL271" s="20" t="s">
        <v>156</v>
      </c>
      <c r="BM271" s="20" t="s">
        <v>429</v>
      </c>
    </row>
    <row r="272" spans="2:65" s="11" customFormat="1" ht="22.5" customHeight="1">
      <c r="B272" s="173"/>
      <c r="C272" s="174"/>
      <c r="D272" s="174"/>
      <c r="E272" s="175" t="s">
        <v>5</v>
      </c>
      <c r="F272" s="332" t="s">
        <v>352</v>
      </c>
      <c r="G272" s="333"/>
      <c r="H272" s="333"/>
      <c r="I272" s="333"/>
      <c r="J272" s="174"/>
      <c r="K272" s="176" t="s">
        <v>5</v>
      </c>
      <c r="L272" s="174"/>
      <c r="M272" s="174"/>
      <c r="N272" s="174"/>
      <c r="O272" s="174"/>
      <c r="P272" s="174"/>
      <c r="Q272" s="174"/>
      <c r="R272" s="177"/>
      <c r="T272" s="178"/>
      <c r="U272" s="174"/>
      <c r="V272" s="174"/>
      <c r="W272" s="174"/>
      <c r="X272" s="174"/>
      <c r="Y272" s="174"/>
      <c r="Z272" s="174"/>
      <c r="AA272" s="179"/>
      <c r="AT272" s="180" t="s">
        <v>167</v>
      </c>
      <c r="AU272" s="180" t="s">
        <v>99</v>
      </c>
      <c r="AV272" s="11" t="s">
        <v>83</v>
      </c>
      <c r="AW272" s="11" t="s">
        <v>35</v>
      </c>
      <c r="AX272" s="11" t="s">
        <v>78</v>
      </c>
      <c r="AY272" s="180" t="s">
        <v>151</v>
      </c>
    </row>
    <row r="273" spans="2:65" s="10" customFormat="1" ht="22.5" customHeight="1">
      <c r="B273" s="165"/>
      <c r="C273" s="166"/>
      <c r="D273" s="166"/>
      <c r="E273" s="167" t="s">
        <v>5</v>
      </c>
      <c r="F273" s="328" t="s">
        <v>430</v>
      </c>
      <c r="G273" s="329"/>
      <c r="H273" s="329"/>
      <c r="I273" s="329"/>
      <c r="J273" s="166"/>
      <c r="K273" s="168">
        <v>21.725000000000001</v>
      </c>
      <c r="L273" s="166"/>
      <c r="M273" s="166"/>
      <c r="N273" s="166"/>
      <c r="O273" s="166"/>
      <c r="P273" s="166"/>
      <c r="Q273" s="166"/>
      <c r="R273" s="169"/>
      <c r="T273" s="170"/>
      <c r="U273" s="166"/>
      <c r="V273" s="166"/>
      <c r="W273" s="166"/>
      <c r="X273" s="166"/>
      <c r="Y273" s="166"/>
      <c r="Z273" s="166"/>
      <c r="AA273" s="171"/>
      <c r="AT273" s="172" t="s">
        <v>167</v>
      </c>
      <c r="AU273" s="172" t="s">
        <v>99</v>
      </c>
      <c r="AV273" s="10" t="s">
        <v>99</v>
      </c>
      <c r="AW273" s="10" t="s">
        <v>35</v>
      </c>
      <c r="AX273" s="10" t="s">
        <v>83</v>
      </c>
      <c r="AY273" s="172" t="s">
        <v>151</v>
      </c>
    </row>
    <row r="274" spans="2:65" s="1" customFormat="1" ht="31.5" customHeight="1">
      <c r="B274" s="129"/>
      <c r="C274" s="158" t="s">
        <v>431</v>
      </c>
      <c r="D274" s="158" t="s">
        <v>152</v>
      </c>
      <c r="E274" s="159" t="s">
        <v>432</v>
      </c>
      <c r="F274" s="315" t="s">
        <v>433</v>
      </c>
      <c r="G274" s="315"/>
      <c r="H274" s="315"/>
      <c r="I274" s="315"/>
      <c r="J274" s="160" t="s">
        <v>155</v>
      </c>
      <c r="K274" s="161">
        <v>8</v>
      </c>
      <c r="L274" s="316">
        <v>0</v>
      </c>
      <c r="M274" s="316"/>
      <c r="N274" s="317">
        <f>ROUND(L274*K274,2)</f>
        <v>0</v>
      </c>
      <c r="O274" s="317"/>
      <c r="P274" s="317"/>
      <c r="Q274" s="317"/>
      <c r="R274" s="132"/>
      <c r="T274" s="162" t="s">
        <v>5</v>
      </c>
      <c r="U274" s="46" t="s">
        <v>43</v>
      </c>
      <c r="V274" s="38"/>
      <c r="W274" s="163">
        <f>V274*K274</f>
        <v>0</v>
      </c>
      <c r="X274" s="163">
        <v>9.2399999999999996E-2</v>
      </c>
      <c r="Y274" s="163">
        <f>X274*K274</f>
        <v>0.73919999999999997</v>
      </c>
      <c r="Z274" s="163">
        <v>0</v>
      </c>
      <c r="AA274" s="164">
        <f>Z274*K274</f>
        <v>0</v>
      </c>
      <c r="AR274" s="20" t="s">
        <v>156</v>
      </c>
      <c r="AT274" s="20" t="s">
        <v>152</v>
      </c>
      <c r="AU274" s="20" t="s">
        <v>99</v>
      </c>
      <c r="AY274" s="20" t="s">
        <v>151</v>
      </c>
      <c r="BE274" s="103">
        <f>IF(U274="základní",N274,0)</f>
        <v>0</v>
      </c>
      <c r="BF274" s="103">
        <f>IF(U274="snížená",N274,0)</f>
        <v>0</v>
      </c>
      <c r="BG274" s="103">
        <f>IF(U274="zákl. přenesená",N274,0)</f>
        <v>0</v>
      </c>
      <c r="BH274" s="103">
        <f>IF(U274="sníž. přenesená",N274,0)</f>
        <v>0</v>
      </c>
      <c r="BI274" s="103">
        <f>IF(U274="nulová",N274,0)</f>
        <v>0</v>
      </c>
      <c r="BJ274" s="20" t="s">
        <v>83</v>
      </c>
      <c r="BK274" s="103">
        <f>ROUND(L274*K274,2)</f>
        <v>0</v>
      </c>
      <c r="BL274" s="20" t="s">
        <v>156</v>
      </c>
      <c r="BM274" s="20" t="s">
        <v>434</v>
      </c>
    </row>
    <row r="275" spans="2:65" s="1" customFormat="1" ht="31.5" customHeight="1">
      <c r="B275" s="129"/>
      <c r="C275" s="158" t="s">
        <v>435</v>
      </c>
      <c r="D275" s="158" t="s">
        <v>152</v>
      </c>
      <c r="E275" s="159" t="s">
        <v>436</v>
      </c>
      <c r="F275" s="315" t="s">
        <v>437</v>
      </c>
      <c r="G275" s="315"/>
      <c r="H275" s="315"/>
      <c r="I275" s="315"/>
      <c r="J275" s="160" t="s">
        <v>155</v>
      </c>
      <c r="K275" s="161">
        <v>8</v>
      </c>
      <c r="L275" s="316">
        <v>0</v>
      </c>
      <c r="M275" s="316"/>
      <c r="N275" s="317">
        <f>ROUND(L275*K275,2)</f>
        <v>0</v>
      </c>
      <c r="O275" s="317"/>
      <c r="P275" s="317"/>
      <c r="Q275" s="317"/>
      <c r="R275" s="132"/>
      <c r="T275" s="162" t="s">
        <v>5</v>
      </c>
      <c r="U275" s="46" t="s">
        <v>43</v>
      </c>
      <c r="V275" s="38"/>
      <c r="W275" s="163">
        <f>V275*K275</f>
        <v>0</v>
      </c>
      <c r="X275" s="163">
        <v>0.20086999999999999</v>
      </c>
      <c r="Y275" s="163">
        <f>X275*K275</f>
        <v>1.6069599999999999</v>
      </c>
      <c r="Z275" s="163">
        <v>0</v>
      </c>
      <c r="AA275" s="164">
        <f>Z275*K275</f>
        <v>0</v>
      </c>
      <c r="AR275" s="20" t="s">
        <v>156</v>
      </c>
      <c r="AT275" s="20" t="s">
        <v>152</v>
      </c>
      <c r="AU275" s="20" t="s">
        <v>99</v>
      </c>
      <c r="AY275" s="20" t="s">
        <v>151</v>
      </c>
      <c r="BE275" s="103">
        <f>IF(U275="základní",N275,0)</f>
        <v>0</v>
      </c>
      <c r="BF275" s="103">
        <f>IF(U275="snížená",N275,0)</f>
        <v>0</v>
      </c>
      <c r="BG275" s="103">
        <f>IF(U275="zákl. přenesená",N275,0)</f>
        <v>0</v>
      </c>
      <c r="BH275" s="103">
        <f>IF(U275="sníž. přenesená",N275,0)</f>
        <v>0</v>
      </c>
      <c r="BI275" s="103">
        <f>IF(U275="nulová",N275,0)</f>
        <v>0</v>
      </c>
      <c r="BJ275" s="20" t="s">
        <v>83</v>
      </c>
      <c r="BK275" s="103">
        <f>ROUND(L275*K275,2)</f>
        <v>0</v>
      </c>
      <c r="BL275" s="20" t="s">
        <v>156</v>
      </c>
      <c r="BM275" s="20" t="s">
        <v>438</v>
      </c>
    </row>
    <row r="276" spans="2:65" s="11" customFormat="1" ht="22.5" customHeight="1">
      <c r="B276" s="173"/>
      <c r="C276" s="174"/>
      <c r="D276" s="174"/>
      <c r="E276" s="175" t="s">
        <v>5</v>
      </c>
      <c r="F276" s="332" t="s">
        <v>439</v>
      </c>
      <c r="G276" s="333"/>
      <c r="H276" s="333"/>
      <c r="I276" s="333"/>
      <c r="J276" s="174"/>
      <c r="K276" s="176" t="s">
        <v>5</v>
      </c>
      <c r="L276" s="174"/>
      <c r="M276" s="174"/>
      <c r="N276" s="174"/>
      <c r="O276" s="174"/>
      <c r="P276" s="174"/>
      <c r="Q276" s="174"/>
      <c r="R276" s="177"/>
      <c r="T276" s="178"/>
      <c r="U276" s="174"/>
      <c r="V276" s="174"/>
      <c r="W276" s="174"/>
      <c r="X276" s="174"/>
      <c r="Y276" s="174"/>
      <c r="Z276" s="174"/>
      <c r="AA276" s="179"/>
      <c r="AT276" s="180" t="s">
        <v>167</v>
      </c>
      <c r="AU276" s="180" t="s">
        <v>99</v>
      </c>
      <c r="AV276" s="11" t="s">
        <v>83</v>
      </c>
      <c r="AW276" s="11" t="s">
        <v>35</v>
      </c>
      <c r="AX276" s="11" t="s">
        <v>78</v>
      </c>
      <c r="AY276" s="180" t="s">
        <v>151</v>
      </c>
    </row>
    <row r="277" spans="2:65" s="10" customFormat="1" ht="22.5" customHeight="1">
      <c r="B277" s="165"/>
      <c r="C277" s="166"/>
      <c r="D277" s="166"/>
      <c r="E277" s="167" t="s">
        <v>5</v>
      </c>
      <c r="F277" s="328" t="s">
        <v>190</v>
      </c>
      <c r="G277" s="329"/>
      <c r="H277" s="329"/>
      <c r="I277" s="329"/>
      <c r="J277" s="166"/>
      <c r="K277" s="168">
        <v>8</v>
      </c>
      <c r="L277" s="166"/>
      <c r="M277" s="166"/>
      <c r="N277" s="166"/>
      <c r="O277" s="166"/>
      <c r="P277" s="166"/>
      <c r="Q277" s="166"/>
      <c r="R277" s="169"/>
      <c r="T277" s="170"/>
      <c r="U277" s="166"/>
      <c r="V277" s="166"/>
      <c r="W277" s="166"/>
      <c r="X277" s="166"/>
      <c r="Y277" s="166"/>
      <c r="Z277" s="166"/>
      <c r="AA277" s="171"/>
      <c r="AT277" s="172" t="s">
        <v>167</v>
      </c>
      <c r="AU277" s="172" t="s">
        <v>99</v>
      </c>
      <c r="AV277" s="10" t="s">
        <v>99</v>
      </c>
      <c r="AW277" s="10" t="s">
        <v>35</v>
      </c>
      <c r="AX277" s="10" t="s">
        <v>83</v>
      </c>
      <c r="AY277" s="172" t="s">
        <v>151</v>
      </c>
    </row>
    <row r="278" spans="2:65" s="1" customFormat="1" ht="31.5" customHeight="1">
      <c r="B278" s="129"/>
      <c r="C278" s="158" t="s">
        <v>440</v>
      </c>
      <c r="D278" s="158" t="s">
        <v>152</v>
      </c>
      <c r="E278" s="159" t="s">
        <v>441</v>
      </c>
      <c r="F278" s="315" t="s">
        <v>442</v>
      </c>
      <c r="G278" s="315"/>
      <c r="H278" s="315"/>
      <c r="I278" s="315"/>
      <c r="J278" s="160" t="s">
        <v>155</v>
      </c>
      <c r="K278" s="161">
        <v>37.799999999999997</v>
      </c>
      <c r="L278" s="316">
        <v>0</v>
      </c>
      <c r="M278" s="316"/>
      <c r="N278" s="317">
        <f>ROUND(L278*K278,2)</f>
        <v>0</v>
      </c>
      <c r="O278" s="317"/>
      <c r="P278" s="317"/>
      <c r="Q278" s="317"/>
      <c r="R278" s="132"/>
      <c r="T278" s="162" t="s">
        <v>5</v>
      </c>
      <c r="U278" s="46" t="s">
        <v>43</v>
      </c>
      <c r="V278" s="38"/>
      <c r="W278" s="163">
        <f>V278*K278</f>
        <v>0</v>
      </c>
      <c r="X278" s="163">
        <v>0.28361999999999998</v>
      </c>
      <c r="Y278" s="163">
        <f>X278*K278</f>
        <v>10.720835999999998</v>
      </c>
      <c r="Z278" s="163">
        <v>0</v>
      </c>
      <c r="AA278" s="164">
        <f>Z278*K278</f>
        <v>0</v>
      </c>
      <c r="AR278" s="20" t="s">
        <v>156</v>
      </c>
      <c r="AT278" s="20" t="s">
        <v>152</v>
      </c>
      <c r="AU278" s="20" t="s">
        <v>99</v>
      </c>
      <c r="AY278" s="20" t="s">
        <v>151</v>
      </c>
      <c r="BE278" s="103">
        <f>IF(U278="základní",N278,0)</f>
        <v>0</v>
      </c>
      <c r="BF278" s="103">
        <f>IF(U278="snížená",N278,0)</f>
        <v>0</v>
      </c>
      <c r="BG278" s="103">
        <f>IF(U278="zákl. přenesená",N278,0)</f>
        <v>0</v>
      </c>
      <c r="BH278" s="103">
        <f>IF(U278="sníž. přenesená",N278,0)</f>
        <v>0</v>
      </c>
      <c r="BI278" s="103">
        <f>IF(U278="nulová",N278,0)</f>
        <v>0</v>
      </c>
      <c r="BJ278" s="20" t="s">
        <v>83</v>
      </c>
      <c r="BK278" s="103">
        <f>ROUND(L278*K278,2)</f>
        <v>0</v>
      </c>
      <c r="BL278" s="20" t="s">
        <v>156</v>
      </c>
      <c r="BM278" s="20" t="s">
        <v>443</v>
      </c>
    </row>
    <row r="279" spans="2:65" s="11" customFormat="1" ht="22.5" customHeight="1">
      <c r="B279" s="173"/>
      <c r="C279" s="174"/>
      <c r="D279" s="174"/>
      <c r="E279" s="175" t="s">
        <v>5</v>
      </c>
      <c r="F279" s="332" t="s">
        <v>324</v>
      </c>
      <c r="G279" s="333"/>
      <c r="H279" s="333"/>
      <c r="I279" s="333"/>
      <c r="J279" s="174"/>
      <c r="K279" s="176" t="s">
        <v>5</v>
      </c>
      <c r="L279" s="174"/>
      <c r="M279" s="174"/>
      <c r="N279" s="174"/>
      <c r="O279" s="174"/>
      <c r="P279" s="174"/>
      <c r="Q279" s="174"/>
      <c r="R279" s="177"/>
      <c r="T279" s="178"/>
      <c r="U279" s="174"/>
      <c r="V279" s="174"/>
      <c r="W279" s="174"/>
      <c r="X279" s="174"/>
      <c r="Y279" s="174"/>
      <c r="Z279" s="174"/>
      <c r="AA279" s="179"/>
      <c r="AT279" s="180" t="s">
        <v>167</v>
      </c>
      <c r="AU279" s="180" t="s">
        <v>99</v>
      </c>
      <c r="AV279" s="11" t="s">
        <v>83</v>
      </c>
      <c r="AW279" s="11" t="s">
        <v>35</v>
      </c>
      <c r="AX279" s="11" t="s">
        <v>78</v>
      </c>
      <c r="AY279" s="180" t="s">
        <v>151</v>
      </c>
    </row>
    <row r="280" spans="2:65" s="10" customFormat="1" ht="22.5" customHeight="1">
      <c r="B280" s="165"/>
      <c r="C280" s="166"/>
      <c r="D280" s="166"/>
      <c r="E280" s="167" t="s">
        <v>5</v>
      </c>
      <c r="F280" s="328" t="s">
        <v>444</v>
      </c>
      <c r="G280" s="329"/>
      <c r="H280" s="329"/>
      <c r="I280" s="329"/>
      <c r="J280" s="166"/>
      <c r="K280" s="168">
        <v>24.6</v>
      </c>
      <c r="L280" s="166"/>
      <c r="M280" s="166"/>
      <c r="N280" s="166"/>
      <c r="O280" s="166"/>
      <c r="P280" s="166"/>
      <c r="Q280" s="166"/>
      <c r="R280" s="169"/>
      <c r="T280" s="170"/>
      <c r="U280" s="166"/>
      <c r="V280" s="166"/>
      <c r="W280" s="166"/>
      <c r="X280" s="166"/>
      <c r="Y280" s="166"/>
      <c r="Z280" s="166"/>
      <c r="AA280" s="171"/>
      <c r="AT280" s="172" t="s">
        <v>167</v>
      </c>
      <c r="AU280" s="172" t="s">
        <v>99</v>
      </c>
      <c r="AV280" s="10" t="s">
        <v>99</v>
      </c>
      <c r="AW280" s="10" t="s">
        <v>35</v>
      </c>
      <c r="AX280" s="10" t="s">
        <v>78</v>
      </c>
      <c r="AY280" s="172" t="s">
        <v>151</v>
      </c>
    </row>
    <row r="281" spans="2:65" s="11" customFormat="1" ht="22.5" customHeight="1">
      <c r="B281" s="173"/>
      <c r="C281" s="174"/>
      <c r="D281" s="174"/>
      <c r="E281" s="175" t="s">
        <v>5</v>
      </c>
      <c r="F281" s="326" t="s">
        <v>445</v>
      </c>
      <c r="G281" s="327"/>
      <c r="H281" s="327"/>
      <c r="I281" s="327"/>
      <c r="J281" s="174"/>
      <c r="K281" s="176" t="s">
        <v>5</v>
      </c>
      <c r="L281" s="174"/>
      <c r="M281" s="174"/>
      <c r="N281" s="174"/>
      <c r="O281" s="174"/>
      <c r="P281" s="174"/>
      <c r="Q281" s="174"/>
      <c r="R281" s="177"/>
      <c r="T281" s="178"/>
      <c r="U281" s="174"/>
      <c r="V281" s="174"/>
      <c r="W281" s="174"/>
      <c r="X281" s="174"/>
      <c r="Y281" s="174"/>
      <c r="Z281" s="174"/>
      <c r="AA281" s="179"/>
      <c r="AT281" s="180" t="s">
        <v>167</v>
      </c>
      <c r="AU281" s="180" t="s">
        <v>99</v>
      </c>
      <c r="AV281" s="11" t="s">
        <v>83</v>
      </c>
      <c r="AW281" s="11" t="s">
        <v>35</v>
      </c>
      <c r="AX281" s="11" t="s">
        <v>78</v>
      </c>
      <c r="AY281" s="180" t="s">
        <v>151</v>
      </c>
    </row>
    <row r="282" spans="2:65" s="10" customFormat="1" ht="22.5" customHeight="1">
      <c r="B282" s="165"/>
      <c r="C282" s="166"/>
      <c r="D282" s="166"/>
      <c r="E282" s="167" t="s">
        <v>5</v>
      </c>
      <c r="F282" s="328" t="s">
        <v>446</v>
      </c>
      <c r="G282" s="329"/>
      <c r="H282" s="329"/>
      <c r="I282" s="329"/>
      <c r="J282" s="166"/>
      <c r="K282" s="168">
        <v>13.2</v>
      </c>
      <c r="L282" s="166"/>
      <c r="M282" s="166"/>
      <c r="N282" s="166"/>
      <c r="O282" s="166"/>
      <c r="P282" s="166"/>
      <c r="Q282" s="166"/>
      <c r="R282" s="169"/>
      <c r="T282" s="170"/>
      <c r="U282" s="166"/>
      <c r="V282" s="166"/>
      <c r="W282" s="166"/>
      <c r="X282" s="166"/>
      <c r="Y282" s="166"/>
      <c r="Z282" s="166"/>
      <c r="AA282" s="171"/>
      <c r="AT282" s="172" t="s">
        <v>167</v>
      </c>
      <c r="AU282" s="172" t="s">
        <v>99</v>
      </c>
      <c r="AV282" s="10" t="s">
        <v>99</v>
      </c>
      <c r="AW282" s="10" t="s">
        <v>35</v>
      </c>
      <c r="AX282" s="10" t="s">
        <v>78</v>
      </c>
      <c r="AY282" s="172" t="s">
        <v>151</v>
      </c>
    </row>
    <row r="283" spans="2:65" s="12" customFormat="1" ht="22.5" customHeight="1">
      <c r="B283" s="181"/>
      <c r="C283" s="182"/>
      <c r="D283" s="182"/>
      <c r="E283" s="183" t="s">
        <v>5</v>
      </c>
      <c r="F283" s="330" t="s">
        <v>185</v>
      </c>
      <c r="G283" s="331"/>
      <c r="H283" s="331"/>
      <c r="I283" s="331"/>
      <c r="J283" s="182"/>
      <c r="K283" s="184">
        <v>37.799999999999997</v>
      </c>
      <c r="L283" s="182"/>
      <c r="M283" s="182"/>
      <c r="N283" s="182"/>
      <c r="O283" s="182"/>
      <c r="P283" s="182"/>
      <c r="Q283" s="182"/>
      <c r="R283" s="185"/>
      <c r="T283" s="186"/>
      <c r="U283" s="182"/>
      <c r="V283" s="182"/>
      <c r="W283" s="182"/>
      <c r="X283" s="182"/>
      <c r="Y283" s="182"/>
      <c r="Z283" s="182"/>
      <c r="AA283" s="187"/>
      <c r="AT283" s="188" t="s">
        <v>167</v>
      </c>
      <c r="AU283" s="188" t="s">
        <v>99</v>
      </c>
      <c r="AV283" s="12" t="s">
        <v>156</v>
      </c>
      <c r="AW283" s="12" t="s">
        <v>35</v>
      </c>
      <c r="AX283" s="12" t="s">
        <v>83</v>
      </c>
      <c r="AY283" s="188" t="s">
        <v>151</v>
      </c>
    </row>
    <row r="284" spans="2:65" s="9" customFormat="1" ht="29.85" customHeight="1">
      <c r="B284" s="147"/>
      <c r="C284" s="148"/>
      <c r="D284" s="157" t="s">
        <v>114</v>
      </c>
      <c r="E284" s="157"/>
      <c r="F284" s="157"/>
      <c r="G284" s="157"/>
      <c r="H284" s="157"/>
      <c r="I284" s="157"/>
      <c r="J284" s="157"/>
      <c r="K284" s="157"/>
      <c r="L284" s="157"/>
      <c r="M284" s="157"/>
      <c r="N284" s="322">
        <f>BK284</f>
        <v>0</v>
      </c>
      <c r="O284" s="323"/>
      <c r="P284" s="323"/>
      <c r="Q284" s="323"/>
      <c r="R284" s="150"/>
      <c r="T284" s="151"/>
      <c r="U284" s="148"/>
      <c r="V284" s="148"/>
      <c r="W284" s="152">
        <f>SUM(W285:W345)</f>
        <v>0</v>
      </c>
      <c r="X284" s="148"/>
      <c r="Y284" s="152">
        <f>SUM(Y285:Y345)</f>
        <v>40.541201100000002</v>
      </c>
      <c r="Z284" s="148"/>
      <c r="AA284" s="153">
        <f>SUM(AA285:AA345)</f>
        <v>52.637925000000003</v>
      </c>
      <c r="AR284" s="154" t="s">
        <v>83</v>
      </c>
      <c r="AT284" s="155" t="s">
        <v>77</v>
      </c>
      <c r="AU284" s="155" t="s">
        <v>83</v>
      </c>
      <c r="AY284" s="154" t="s">
        <v>151</v>
      </c>
      <c r="BK284" s="156">
        <f>SUM(BK285:BK345)</f>
        <v>0</v>
      </c>
    </row>
    <row r="285" spans="2:65" s="1" customFormat="1" ht="22.5" customHeight="1">
      <c r="B285" s="129"/>
      <c r="C285" s="158" t="s">
        <v>447</v>
      </c>
      <c r="D285" s="158" t="s">
        <v>152</v>
      </c>
      <c r="E285" s="159" t="s">
        <v>448</v>
      </c>
      <c r="F285" s="315" t="s">
        <v>449</v>
      </c>
      <c r="G285" s="315"/>
      <c r="H285" s="315"/>
      <c r="I285" s="315"/>
      <c r="J285" s="160" t="s">
        <v>373</v>
      </c>
      <c r="K285" s="161">
        <v>74.3</v>
      </c>
      <c r="L285" s="316">
        <v>0</v>
      </c>
      <c r="M285" s="316"/>
      <c r="N285" s="317">
        <f>ROUND(L285*K285,2)</f>
        <v>0</v>
      </c>
      <c r="O285" s="317"/>
      <c r="P285" s="317"/>
      <c r="Q285" s="317"/>
      <c r="R285" s="132"/>
      <c r="T285" s="162" t="s">
        <v>5</v>
      </c>
      <c r="U285" s="46" t="s">
        <v>43</v>
      </c>
      <c r="V285" s="38"/>
      <c r="W285" s="163">
        <f>V285*K285</f>
        <v>0</v>
      </c>
      <c r="X285" s="163">
        <v>8.5309999999999997E-2</v>
      </c>
      <c r="Y285" s="163">
        <f>X285*K285</f>
        <v>6.338533</v>
      </c>
      <c r="Z285" s="163">
        <v>0</v>
      </c>
      <c r="AA285" s="164">
        <f>Z285*K285</f>
        <v>0</v>
      </c>
      <c r="AR285" s="20" t="s">
        <v>156</v>
      </c>
      <c r="AT285" s="20" t="s">
        <v>152</v>
      </c>
      <c r="AU285" s="20" t="s">
        <v>99</v>
      </c>
      <c r="AY285" s="20" t="s">
        <v>151</v>
      </c>
      <c r="BE285" s="103">
        <f>IF(U285="základní",N285,0)</f>
        <v>0</v>
      </c>
      <c r="BF285" s="103">
        <f>IF(U285="snížená",N285,0)</f>
        <v>0</v>
      </c>
      <c r="BG285" s="103">
        <f>IF(U285="zákl. přenesená",N285,0)</f>
        <v>0</v>
      </c>
      <c r="BH285" s="103">
        <f>IF(U285="sníž. přenesená",N285,0)</f>
        <v>0</v>
      </c>
      <c r="BI285" s="103">
        <f>IF(U285="nulová",N285,0)</f>
        <v>0</v>
      </c>
      <c r="BJ285" s="20" t="s">
        <v>83</v>
      </c>
      <c r="BK285" s="103">
        <f>ROUND(L285*K285,2)</f>
        <v>0</v>
      </c>
      <c r="BL285" s="20" t="s">
        <v>156</v>
      </c>
      <c r="BM285" s="20" t="s">
        <v>450</v>
      </c>
    </row>
    <row r="286" spans="2:65" s="10" customFormat="1" ht="22.5" customHeight="1">
      <c r="B286" s="165"/>
      <c r="C286" s="166"/>
      <c r="D286" s="166"/>
      <c r="E286" s="167" t="s">
        <v>5</v>
      </c>
      <c r="F286" s="324" t="s">
        <v>451</v>
      </c>
      <c r="G286" s="325"/>
      <c r="H286" s="325"/>
      <c r="I286" s="325"/>
      <c r="J286" s="166"/>
      <c r="K286" s="168">
        <v>74.3</v>
      </c>
      <c r="L286" s="166"/>
      <c r="M286" s="166"/>
      <c r="N286" s="166"/>
      <c r="O286" s="166"/>
      <c r="P286" s="166"/>
      <c r="Q286" s="166"/>
      <c r="R286" s="169"/>
      <c r="T286" s="170"/>
      <c r="U286" s="166"/>
      <c r="V286" s="166"/>
      <c r="W286" s="166"/>
      <c r="X286" s="166"/>
      <c r="Y286" s="166"/>
      <c r="Z286" s="166"/>
      <c r="AA286" s="171"/>
      <c r="AT286" s="172" t="s">
        <v>167</v>
      </c>
      <c r="AU286" s="172" t="s">
        <v>99</v>
      </c>
      <c r="AV286" s="10" t="s">
        <v>99</v>
      </c>
      <c r="AW286" s="10" t="s">
        <v>35</v>
      </c>
      <c r="AX286" s="10" t="s">
        <v>83</v>
      </c>
      <c r="AY286" s="172" t="s">
        <v>151</v>
      </c>
    </row>
    <row r="287" spans="2:65" s="1" customFormat="1" ht="44.25" customHeight="1">
      <c r="B287" s="129"/>
      <c r="C287" s="158" t="s">
        <v>452</v>
      </c>
      <c r="D287" s="158" t="s">
        <v>152</v>
      </c>
      <c r="E287" s="159" t="s">
        <v>453</v>
      </c>
      <c r="F287" s="315" t="s">
        <v>454</v>
      </c>
      <c r="G287" s="315"/>
      <c r="H287" s="315"/>
      <c r="I287" s="315"/>
      <c r="J287" s="160" t="s">
        <v>155</v>
      </c>
      <c r="K287" s="161">
        <v>50</v>
      </c>
      <c r="L287" s="316">
        <v>0</v>
      </c>
      <c r="M287" s="316"/>
      <c r="N287" s="317">
        <f>ROUND(L287*K287,2)</f>
        <v>0</v>
      </c>
      <c r="O287" s="317"/>
      <c r="P287" s="317"/>
      <c r="Q287" s="317"/>
      <c r="R287" s="132"/>
      <c r="T287" s="162" t="s">
        <v>5</v>
      </c>
      <c r="U287" s="46" t="s">
        <v>43</v>
      </c>
      <c r="V287" s="38"/>
      <c r="W287" s="163">
        <f>V287*K287</f>
        <v>0</v>
      </c>
      <c r="X287" s="163">
        <v>0</v>
      </c>
      <c r="Y287" s="163">
        <f>X287*K287</f>
        <v>0</v>
      </c>
      <c r="Z287" s="163">
        <v>0</v>
      </c>
      <c r="AA287" s="164">
        <f>Z287*K287</f>
        <v>0</v>
      </c>
      <c r="AR287" s="20" t="s">
        <v>156</v>
      </c>
      <c r="AT287" s="20" t="s">
        <v>152</v>
      </c>
      <c r="AU287" s="20" t="s">
        <v>99</v>
      </c>
      <c r="AY287" s="20" t="s">
        <v>151</v>
      </c>
      <c r="BE287" s="103">
        <f>IF(U287="základní",N287,0)</f>
        <v>0</v>
      </c>
      <c r="BF287" s="103">
        <f>IF(U287="snížená",N287,0)</f>
        <v>0</v>
      </c>
      <c r="BG287" s="103">
        <f>IF(U287="zákl. přenesená",N287,0)</f>
        <v>0</v>
      </c>
      <c r="BH287" s="103">
        <f>IF(U287="sníž. přenesená",N287,0)</f>
        <v>0</v>
      </c>
      <c r="BI287" s="103">
        <f>IF(U287="nulová",N287,0)</f>
        <v>0</v>
      </c>
      <c r="BJ287" s="20" t="s">
        <v>83</v>
      </c>
      <c r="BK287" s="103">
        <f>ROUND(L287*K287,2)</f>
        <v>0</v>
      </c>
      <c r="BL287" s="20" t="s">
        <v>156</v>
      </c>
      <c r="BM287" s="20" t="s">
        <v>455</v>
      </c>
    </row>
    <row r="288" spans="2:65" s="10" customFormat="1" ht="22.5" customHeight="1">
      <c r="B288" s="165"/>
      <c r="C288" s="166"/>
      <c r="D288" s="166"/>
      <c r="E288" s="167" t="s">
        <v>5</v>
      </c>
      <c r="F288" s="324" t="s">
        <v>456</v>
      </c>
      <c r="G288" s="325"/>
      <c r="H288" s="325"/>
      <c r="I288" s="325"/>
      <c r="J288" s="166"/>
      <c r="K288" s="168">
        <v>50</v>
      </c>
      <c r="L288" s="166"/>
      <c r="M288" s="166"/>
      <c r="N288" s="166"/>
      <c r="O288" s="166"/>
      <c r="P288" s="166"/>
      <c r="Q288" s="166"/>
      <c r="R288" s="169"/>
      <c r="T288" s="170"/>
      <c r="U288" s="166"/>
      <c r="V288" s="166"/>
      <c r="W288" s="166"/>
      <c r="X288" s="166"/>
      <c r="Y288" s="166"/>
      <c r="Z288" s="166"/>
      <c r="AA288" s="171"/>
      <c r="AT288" s="172" t="s">
        <v>167</v>
      </c>
      <c r="AU288" s="172" t="s">
        <v>99</v>
      </c>
      <c r="AV288" s="10" t="s">
        <v>99</v>
      </c>
      <c r="AW288" s="10" t="s">
        <v>35</v>
      </c>
      <c r="AX288" s="10" t="s">
        <v>83</v>
      </c>
      <c r="AY288" s="172" t="s">
        <v>151</v>
      </c>
    </row>
    <row r="289" spans="2:65" s="1" customFormat="1" ht="44.25" customHeight="1">
      <c r="B289" s="129"/>
      <c r="C289" s="158" t="s">
        <v>457</v>
      </c>
      <c r="D289" s="158" t="s">
        <v>152</v>
      </c>
      <c r="E289" s="159" t="s">
        <v>458</v>
      </c>
      <c r="F289" s="315" t="s">
        <v>459</v>
      </c>
      <c r="G289" s="315"/>
      <c r="H289" s="315"/>
      <c r="I289" s="315"/>
      <c r="J289" s="160" t="s">
        <v>155</v>
      </c>
      <c r="K289" s="161">
        <v>3000</v>
      </c>
      <c r="L289" s="316">
        <v>0</v>
      </c>
      <c r="M289" s="316"/>
      <c r="N289" s="317">
        <f>ROUND(L289*K289,2)</f>
        <v>0</v>
      </c>
      <c r="O289" s="317"/>
      <c r="P289" s="317"/>
      <c r="Q289" s="317"/>
      <c r="R289" s="132"/>
      <c r="T289" s="162" t="s">
        <v>5</v>
      </c>
      <c r="U289" s="46" t="s">
        <v>43</v>
      </c>
      <c r="V289" s="38"/>
      <c r="W289" s="163">
        <f>V289*K289</f>
        <v>0</v>
      </c>
      <c r="X289" s="163">
        <v>0</v>
      </c>
      <c r="Y289" s="163">
        <f>X289*K289</f>
        <v>0</v>
      </c>
      <c r="Z289" s="163">
        <v>0</v>
      </c>
      <c r="AA289" s="164">
        <f>Z289*K289</f>
        <v>0</v>
      </c>
      <c r="AR289" s="20" t="s">
        <v>156</v>
      </c>
      <c r="AT289" s="20" t="s">
        <v>152</v>
      </c>
      <c r="AU289" s="20" t="s">
        <v>99</v>
      </c>
      <c r="AY289" s="20" t="s">
        <v>151</v>
      </c>
      <c r="BE289" s="103">
        <f>IF(U289="základní",N289,0)</f>
        <v>0</v>
      </c>
      <c r="BF289" s="103">
        <f>IF(U289="snížená",N289,0)</f>
        <v>0</v>
      </c>
      <c r="BG289" s="103">
        <f>IF(U289="zákl. přenesená",N289,0)</f>
        <v>0</v>
      </c>
      <c r="BH289" s="103">
        <f>IF(U289="sníž. přenesená",N289,0)</f>
        <v>0</v>
      </c>
      <c r="BI289" s="103">
        <f>IF(U289="nulová",N289,0)</f>
        <v>0</v>
      </c>
      <c r="BJ289" s="20" t="s">
        <v>83</v>
      </c>
      <c r="BK289" s="103">
        <f>ROUND(L289*K289,2)</f>
        <v>0</v>
      </c>
      <c r="BL289" s="20" t="s">
        <v>156</v>
      </c>
      <c r="BM289" s="20" t="s">
        <v>460</v>
      </c>
    </row>
    <row r="290" spans="2:65" s="1" customFormat="1" ht="44.25" customHeight="1">
      <c r="B290" s="129"/>
      <c r="C290" s="158" t="s">
        <v>461</v>
      </c>
      <c r="D290" s="158" t="s">
        <v>152</v>
      </c>
      <c r="E290" s="159" t="s">
        <v>462</v>
      </c>
      <c r="F290" s="315" t="s">
        <v>463</v>
      </c>
      <c r="G290" s="315"/>
      <c r="H290" s="315"/>
      <c r="I290" s="315"/>
      <c r="J290" s="160" t="s">
        <v>155</v>
      </c>
      <c r="K290" s="161">
        <v>50</v>
      </c>
      <c r="L290" s="316">
        <v>0</v>
      </c>
      <c r="M290" s="316"/>
      <c r="N290" s="317">
        <f>ROUND(L290*K290,2)</f>
        <v>0</v>
      </c>
      <c r="O290" s="317"/>
      <c r="P290" s="317"/>
      <c r="Q290" s="317"/>
      <c r="R290" s="132"/>
      <c r="T290" s="162" t="s">
        <v>5</v>
      </c>
      <c r="U290" s="46" t="s">
        <v>43</v>
      </c>
      <c r="V290" s="38"/>
      <c r="W290" s="163">
        <f>V290*K290</f>
        <v>0</v>
      </c>
      <c r="X290" s="163">
        <v>0</v>
      </c>
      <c r="Y290" s="163">
        <f>X290*K290</f>
        <v>0</v>
      </c>
      <c r="Z290" s="163">
        <v>0</v>
      </c>
      <c r="AA290" s="164">
        <f>Z290*K290</f>
        <v>0</v>
      </c>
      <c r="AR290" s="20" t="s">
        <v>156</v>
      </c>
      <c r="AT290" s="20" t="s">
        <v>152</v>
      </c>
      <c r="AU290" s="20" t="s">
        <v>99</v>
      </c>
      <c r="AY290" s="20" t="s">
        <v>151</v>
      </c>
      <c r="BE290" s="103">
        <f>IF(U290="základní",N290,0)</f>
        <v>0</v>
      </c>
      <c r="BF290" s="103">
        <f>IF(U290="snížená",N290,0)</f>
        <v>0</v>
      </c>
      <c r="BG290" s="103">
        <f>IF(U290="zákl. přenesená",N290,0)</f>
        <v>0</v>
      </c>
      <c r="BH290" s="103">
        <f>IF(U290="sníž. přenesená",N290,0)</f>
        <v>0</v>
      </c>
      <c r="BI290" s="103">
        <f>IF(U290="nulová",N290,0)</f>
        <v>0</v>
      </c>
      <c r="BJ290" s="20" t="s">
        <v>83</v>
      </c>
      <c r="BK290" s="103">
        <f>ROUND(L290*K290,2)</f>
        <v>0</v>
      </c>
      <c r="BL290" s="20" t="s">
        <v>156</v>
      </c>
      <c r="BM290" s="20" t="s">
        <v>464</v>
      </c>
    </row>
    <row r="291" spans="2:65" s="1" customFormat="1" ht="44.25" customHeight="1">
      <c r="B291" s="129"/>
      <c r="C291" s="158" t="s">
        <v>465</v>
      </c>
      <c r="D291" s="158" t="s">
        <v>152</v>
      </c>
      <c r="E291" s="159" t="s">
        <v>466</v>
      </c>
      <c r="F291" s="315" t="s">
        <v>467</v>
      </c>
      <c r="G291" s="315"/>
      <c r="H291" s="315"/>
      <c r="I291" s="315"/>
      <c r="J291" s="160" t="s">
        <v>155</v>
      </c>
      <c r="K291" s="161">
        <v>20</v>
      </c>
      <c r="L291" s="316">
        <v>0</v>
      </c>
      <c r="M291" s="316"/>
      <c r="N291" s="317">
        <f>ROUND(L291*K291,2)</f>
        <v>0</v>
      </c>
      <c r="O291" s="317"/>
      <c r="P291" s="317"/>
      <c r="Q291" s="317"/>
      <c r="R291" s="132"/>
      <c r="T291" s="162" t="s">
        <v>5</v>
      </c>
      <c r="U291" s="46" t="s">
        <v>43</v>
      </c>
      <c r="V291" s="38"/>
      <c r="W291" s="163">
        <f>V291*K291</f>
        <v>0</v>
      </c>
      <c r="X291" s="163">
        <v>1.2999999999999999E-4</v>
      </c>
      <c r="Y291" s="163">
        <f>X291*K291</f>
        <v>2.5999999999999999E-3</v>
      </c>
      <c r="Z291" s="163">
        <v>0</v>
      </c>
      <c r="AA291" s="164">
        <f>Z291*K291</f>
        <v>0</v>
      </c>
      <c r="AR291" s="20" t="s">
        <v>156</v>
      </c>
      <c r="AT291" s="20" t="s">
        <v>152</v>
      </c>
      <c r="AU291" s="20" t="s">
        <v>99</v>
      </c>
      <c r="AY291" s="20" t="s">
        <v>151</v>
      </c>
      <c r="BE291" s="103">
        <f>IF(U291="základní",N291,0)</f>
        <v>0</v>
      </c>
      <c r="BF291" s="103">
        <f>IF(U291="snížená",N291,0)</f>
        <v>0</v>
      </c>
      <c r="BG291" s="103">
        <f>IF(U291="zákl. přenesená",N291,0)</f>
        <v>0</v>
      </c>
      <c r="BH291" s="103">
        <f>IF(U291="sníž. přenesená",N291,0)</f>
        <v>0</v>
      </c>
      <c r="BI291" s="103">
        <f>IF(U291="nulová",N291,0)</f>
        <v>0</v>
      </c>
      <c r="BJ291" s="20" t="s">
        <v>83</v>
      </c>
      <c r="BK291" s="103">
        <f>ROUND(L291*K291,2)</f>
        <v>0</v>
      </c>
      <c r="BL291" s="20" t="s">
        <v>156</v>
      </c>
      <c r="BM291" s="20" t="s">
        <v>468</v>
      </c>
    </row>
    <row r="292" spans="2:65" s="1" customFormat="1" ht="31.5" customHeight="1">
      <c r="B292" s="129"/>
      <c r="C292" s="158" t="s">
        <v>469</v>
      </c>
      <c r="D292" s="158" t="s">
        <v>152</v>
      </c>
      <c r="E292" s="159" t="s">
        <v>470</v>
      </c>
      <c r="F292" s="315" t="s">
        <v>471</v>
      </c>
      <c r="G292" s="315"/>
      <c r="H292" s="315"/>
      <c r="I292" s="315"/>
      <c r="J292" s="160" t="s">
        <v>337</v>
      </c>
      <c r="K292" s="161">
        <v>8</v>
      </c>
      <c r="L292" s="316">
        <v>0</v>
      </c>
      <c r="M292" s="316"/>
      <c r="N292" s="317">
        <f>ROUND(L292*K292,2)</f>
        <v>0</v>
      </c>
      <c r="O292" s="317"/>
      <c r="P292" s="317"/>
      <c r="Q292" s="317"/>
      <c r="R292" s="132"/>
      <c r="T292" s="162" t="s">
        <v>5</v>
      </c>
      <c r="U292" s="46" t="s">
        <v>43</v>
      </c>
      <c r="V292" s="38"/>
      <c r="W292" s="163">
        <f>V292*K292</f>
        <v>0</v>
      </c>
      <c r="X292" s="163">
        <v>1.0000000000000001E-5</v>
      </c>
      <c r="Y292" s="163">
        <f>X292*K292</f>
        <v>8.0000000000000007E-5</v>
      </c>
      <c r="Z292" s="163">
        <v>0</v>
      </c>
      <c r="AA292" s="164">
        <f>Z292*K292</f>
        <v>0</v>
      </c>
      <c r="AR292" s="20" t="s">
        <v>156</v>
      </c>
      <c r="AT292" s="20" t="s">
        <v>152</v>
      </c>
      <c r="AU292" s="20" t="s">
        <v>99</v>
      </c>
      <c r="AY292" s="20" t="s">
        <v>151</v>
      </c>
      <c r="BE292" s="103">
        <f>IF(U292="základní",N292,0)</f>
        <v>0</v>
      </c>
      <c r="BF292" s="103">
        <f>IF(U292="snížená",N292,0)</f>
        <v>0</v>
      </c>
      <c r="BG292" s="103">
        <f>IF(U292="zákl. přenesená",N292,0)</f>
        <v>0</v>
      </c>
      <c r="BH292" s="103">
        <f>IF(U292="sníž. přenesená",N292,0)</f>
        <v>0</v>
      </c>
      <c r="BI292" s="103">
        <f>IF(U292="nulová",N292,0)</f>
        <v>0</v>
      </c>
      <c r="BJ292" s="20" t="s">
        <v>83</v>
      </c>
      <c r="BK292" s="103">
        <f>ROUND(L292*K292,2)</f>
        <v>0</v>
      </c>
      <c r="BL292" s="20" t="s">
        <v>156</v>
      </c>
      <c r="BM292" s="20" t="s">
        <v>472</v>
      </c>
    </row>
    <row r="293" spans="2:65" s="11" customFormat="1" ht="22.5" customHeight="1">
      <c r="B293" s="173"/>
      <c r="C293" s="174"/>
      <c r="D293" s="174"/>
      <c r="E293" s="175" t="s">
        <v>5</v>
      </c>
      <c r="F293" s="332" t="s">
        <v>309</v>
      </c>
      <c r="G293" s="333"/>
      <c r="H293" s="333"/>
      <c r="I293" s="333"/>
      <c r="J293" s="174"/>
      <c r="K293" s="176" t="s">
        <v>5</v>
      </c>
      <c r="L293" s="174"/>
      <c r="M293" s="174"/>
      <c r="N293" s="174"/>
      <c r="O293" s="174"/>
      <c r="P293" s="174"/>
      <c r="Q293" s="174"/>
      <c r="R293" s="177"/>
      <c r="T293" s="178"/>
      <c r="U293" s="174"/>
      <c r="V293" s="174"/>
      <c r="W293" s="174"/>
      <c r="X293" s="174"/>
      <c r="Y293" s="174"/>
      <c r="Z293" s="174"/>
      <c r="AA293" s="179"/>
      <c r="AT293" s="180" t="s">
        <v>167</v>
      </c>
      <c r="AU293" s="180" t="s">
        <v>99</v>
      </c>
      <c r="AV293" s="11" t="s">
        <v>83</v>
      </c>
      <c r="AW293" s="11" t="s">
        <v>35</v>
      </c>
      <c r="AX293" s="11" t="s">
        <v>78</v>
      </c>
      <c r="AY293" s="180" t="s">
        <v>151</v>
      </c>
    </row>
    <row r="294" spans="2:65" s="10" customFormat="1" ht="22.5" customHeight="1">
      <c r="B294" s="165"/>
      <c r="C294" s="166"/>
      <c r="D294" s="166"/>
      <c r="E294" s="167" t="s">
        <v>5</v>
      </c>
      <c r="F294" s="328" t="s">
        <v>190</v>
      </c>
      <c r="G294" s="329"/>
      <c r="H294" s="329"/>
      <c r="I294" s="329"/>
      <c r="J294" s="166"/>
      <c r="K294" s="168">
        <v>8</v>
      </c>
      <c r="L294" s="166"/>
      <c r="M294" s="166"/>
      <c r="N294" s="166"/>
      <c r="O294" s="166"/>
      <c r="P294" s="166"/>
      <c r="Q294" s="166"/>
      <c r="R294" s="169"/>
      <c r="T294" s="170"/>
      <c r="U294" s="166"/>
      <c r="V294" s="166"/>
      <c r="W294" s="166"/>
      <c r="X294" s="166"/>
      <c r="Y294" s="166"/>
      <c r="Z294" s="166"/>
      <c r="AA294" s="171"/>
      <c r="AT294" s="172" t="s">
        <v>167</v>
      </c>
      <c r="AU294" s="172" t="s">
        <v>99</v>
      </c>
      <c r="AV294" s="10" t="s">
        <v>99</v>
      </c>
      <c r="AW294" s="10" t="s">
        <v>35</v>
      </c>
      <c r="AX294" s="10" t="s">
        <v>83</v>
      </c>
      <c r="AY294" s="172" t="s">
        <v>151</v>
      </c>
    </row>
    <row r="295" spans="2:65" s="1" customFormat="1" ht="31.5" customHeight="1">
      <c r="B295" s="129"/>
      <c r="C295" s="158" t="s">
        <v>473</v>
      </c>
      <c r="D295" s="158" t="s">
        <v>152</v>
      </c>
      <c r="E295" s="159" t="s">
        <v>474</v>
      </c>
      <c r="F295" s="315" t="s">
        <v>475</v>
      </c>
      <c r="G295" s="315"/>
      <c r="H295" s="315"/>
      <c r="I295" s="315"/>
      <c r="J295" s="160" t="s">
        <v>164</v>
      </c>
      <c r="K295" s="161">
        <v>10.987</v>
      </c>
      <c r="L295" s="316">
        <v>0</v>
      </c>
      <c r="M295" s="316"/>
      <c r="N295" s="317">
        <f>ROUND(L295*K295,2)</f>
        <v>0</v>
      </c>
      <c r="O295" s="317"/>
      <c r="P295" s="317"/>
      <c r="Q295" s="317"/>
      <c r="R295" s="132"/>
      <c r="T295" s="162" t="s">
        <v>5</v>
      </c>
      <c r="U295" s="46" t="s">
        <v>43</v>
      </c>
      <c r="V295" s="38"/>
      <c r="W295" s="163">
        <f>V295*K295</f>
        <v>0</v>
      </c>
      <c r="X295" s="163">
        <v>0</v>
      </c>
      <c r="Y295" s="163">
        <f>X295*K295</f>
        <v>0</v>
      </c>
      <c r="Z295" s="163">
        <v>1.8</v>
      </c>
      <c r="AA295" s="164">
        <f>Z295*K295</f>
        <v>19.776600000000002</v>
      </c>
      <c r="AR295" s="20" t="s">
        <v>156</v>
      </c>
      <c r="AT295" s="20" t="s">
        <v>152</v>
      </c>
      <c r="AU295" s="20" t="s">
        <v>99</v>
      </c>
      <c r="AY295" s="20" t="s">
        <v>151</v>
      </c>
      <c r="BE295" s="103">
        <f>IF(U295="základní",N295,0)</f>
        <v>0</v>
      </c>
      <c r="BF295" s="103">
        <f>IF(U295="snížená",N295,0)</f>
        <v>0</v>
      </c>
      <c r="BG295" s="103">
        <f>IF(U295="zákl. přenesená",N295,0)</f>
        <v>0</v>
      </c>
      <c r="BH295" s="103">
        <f>IF(U295="sníž. přenesená",N295,0)</f>
        <v>0</v>
      </c>
      <c r="BI295" s="103">
        <f>IF(U295="nulová",N295,0)</f>
        <v>0</v>
      </c>
      <c r="BJ295" s="20" t="s">
        <v>83</v>
      </c>
      <c r="BK295" s="103">
        <f>ROUND(L295*K295,2)</f>
        <v>0</v>
      </c>
      <c r="BL295" s="20" t="s">
        <v>156</v>
      </c>
      <c r="BM295" s="20" t="s">
        <v>476</v>
      </c>
    </row>
    <row r="296" spans="2:65" s="10" customFormat="1" ht="31.5" customHeight="1">
      <c r="B296" s="165"/>
      <c r="C296" s="166"/>
      <c r="D296" s="166"/>
      <c r="E296" s="167" t="s">
        <v>5</v>
      </c>
      <c r="F296" s="324" t="s">
        <v>325</v>
      </c>
      <c r="G296" s="325"/>
      <c r="H296" s="325"/>
      <c r="I296" s="325"/>
      <c r="J296" s="166"/>
      <c r="K296" s="168">
        <v>10.987</v>
      </c>
      <c r="L296" s="166"/>
      <c r="M296" s="166"/>
      <c r="N296" s="166"/>
      <c r="O296" s="166"/>
      <c r="P296" s="166"/>
      <c r="Q296" s="166"/>
      <c r="R296" s="169"/>
      <c r="T296" s="170"/>
      <c r="U296" s="166"/>
      <c r="V296" s="166"/>
      <c r="W296" s="166"/>
      <c r="X296" s="166"/>
      <c r="Y296" s="166"/>
      <c r="Z296" s="166"/>
      <c r="AA296" s="171"/>
      <c r="AT296" s="172" t="s">
        <v>167</v>
      </c>
      <c r="AU296" s="172" t="s">
        <v>99</v>
      </c>
      <c r="AV296" s="10" t="s">
        <v>99</v>
      </c>
      <c r="AW296" s="10" t="s">
        <v>35</v>
      </c>
      <c r="AX296" s="10" t="s">
        <v>83</v>
      </c>
      <c r="AY296" s="172" t="s">
        <v>151</v>
      </c>
    </row>
    <row r="297" spans="2:65" s="1" customFormat="1" ht="31.5" customHeight="1">
      <c r="B297" s="129"/>
      <c r="C297" s="158" t="s">
        <v>477</v>
      </c>
      <c r="D297" s="158" t="s">
        <v>152</v>
      </c>
      <c r="E297" s="159" t="s">
        <v>478</v>
      </c>
      <c r="F297" s="315" t="s">
        <v>479</v>
      </c>
      <c r="G297" s="315"/>
      <c r="H297" s="315"/>
      <c r="I297" s="315"/>
      <c r="J297" s="160" t="s">
        <v>164</v>
      </c>
      <c r="K297" s="161">
        <v>1.62</v>
      </c>
      <c r="L297" s="316">
        <v>0</v>
      </c>
      <c r="M297" s="316"/>
      <c r="N297" s="317">
        <f>ROUND(L297*K297,2)</f>
        <v>0</v>
      </c>
      <c r="O297" s="317"/>
      <c r="P297" s="317"/>
      <c r="Q297" s="317"/>
      <c r="R297" s="132"/>
      <c r="T297" s="162" t="s">
        <v>5</v>
      </c>
      <c r="U297" s="46" t="s">
        <v>43</v>
      </c>
      <c r="V297" s="38"/>
      <c r="W297" s="163">
        <f>V297*K297</f>
        <v>0</v>
      </c>
      <c r="X297" s="163">
        <v>0</v>
      </c>
      <c r="Y297" s="163">
        <f>X297*K297</f>
        <v>0</v>
      </c>
      <c r="Z297" s="163">
        <v>1.8</v>
      </c>
      <c r="AA297" s="164">
        <f>Z297*K297</f>
        <v>2.9160000000000004</v>
      </c>
      <c r="AR297" s="20" t="s">
        <v>156</v>
      </c>
      <c r="AT297" s="20" t="s">
        <v>152</v>
      </c>
      <c r="AU297" s="20" t="s">
        <v>99</v>
      </c>
      <c r="AY297" s="20" t="s">
        <v>151</v>
      </c>
      <c r="BE297" s="103">
        <f>IF(U297="základní",N297,0)</f>
        <v>0</v>
      </c>
      <c r="BF297" s="103">
        <f>IF(U297="snížená",N297,0)</f>
        <v>0</v>
      </c>
      <c r="BG297" s="103">
        <f>IF(U297="zákl. přenesená",N297,0)</f>
        <v>0</v>
      </c>
      <c r="BH297" s="103">
        <f>IF(U297="sníž. přenesená",N297,0)</f>
        <v>0</v>
      </c>
      <c r="BI297" s="103">
        <f>IF(U297="nulová",N297,0)</f>
        <v>0</v>
      </c>
      <c r="BJ297" s="20" t="s">
        <v>83</v>
      </c>
      <c r="BK297" s="103">
        <f>ROUND(L297*K297,2)</f>
        <v>0</v>
      </c>
      <c r="BL297" s="20" t="s">
        <v>156</v>
      </c>
      <c r="BM297" s="20" t="s">
        <v>480</v>
      </c>
    </row>
    <row r="298" spans="2:65" s="10" customFormat="1" ht="22.5" customHeight="1">
      <c r="B298" s="165"/>
      <c r="C298" s="166"/>
      <c r="D298" s="166"/>
      <c r="E298" s="167" t="s">
        <v>5</v>
      </c>
      <c r="F298" s="324" t="s">
        <v>347</v>
      </c>
      <c r="G298" s="325"/>
      <c r="H298" s="325"/>
      <c r="I298" s="325"/>
      <c r="J298" s="166"/>
      <c r="K298" s="168">
        <v>1.62</v>
      </c>
      <c r="L298" s="166"/>
      <c r="M298" s="166"/>
      <c r="N298" s="166"/>
      <c r="O298" s="166"/>
      <c r="P298" s="166"/>
      <c r="Q298" s="166"/>
      <c r="R298" s="169"/>
      <c r="T298" s="170"/>
      <c r="U298" s="166"/>
      <c r="V298" s="166"/>
      <c r="W298" s="166"/>
      <c r="X298" s="166"/>
      <c r="Y298" s="166"/>
      <c r="Z298" s="166"/>
      <c r="AA298" s="171"/>
      <c r="AT298" s="172" t="s">
        <v>167</v>
      </c>
      <c r="AU298" s="172" t="s">
        <v>99</v>
      </c>
      <c r="AV298" s="10" t="s">
        <v>99</v>
      </c>
      <c r="AW298" s="10" t="s">
        <v>35</v>
      </c>
      <c r="AX298" s="10" t="s">
        <v>83</v>
      </c>
      <c r="AY298" s="172" t="s">
        <v>151</v>
      </c>
    </row>
    <row r="299" spans="2:65" s="1" customFormat="1" ht="31.5" customHeight="1">
      <c r="B299" s="129"/>
      <c r="C299" s="158" t="s">
        <v>481</v>
      </c>
      <c r="D299" s="158" t="s">
        <v>152</v>
      </c>
      <c r="E299" s="159" t="s">
        <v>482</v>
      </c>
      <c r="F299" s="315" t="s">
        <v>483</v>
      </c>
      <c r="G299" s="315"/>
      <c r="H299" s="315"/>
      <c r="I299" s="315"/>
      <c r="J299" s="160" t="s">
        <v>164</v>
      </c>
      <c r="K299" s="161">
        <v>1.2</v>
      </c>
      <c r="L299" s="316">
        <v>0</v>
      </c>
      <c r="M299" s="316"/>
      <c r="N299" s="317">
        <f>ROUND(L299*K299,2)</f>
        <v>0</v>
      </c>
      <c r="O299" s="317"/>
      <c r="P299" s="317"/>
      <c r="Q299" s="317"/>
      <c r="R299" s="132"/>
      <c r="T299" s="162" t="s">
        <v>5</v>
      </c>
      <c r="U299" s="46" t="s">
        <v>43</v>
      </c>
      <c r="V299" s="38"/>
      <c r="W299" s="163">
        <f>V299*K299</f>
        <v>0</v>
      </c>
      <c r="X299" s="163">
        <v>0</v>
      </c>
      <c r="Y299" s="163">
        <f>X299*K299</f>
        <v>0</v>
      </c>
      <c r="Z299" s="163">
        <v>2.2000000000000002</v>
      </c>
      <c r="AA299" s="164">
        <f>Z299*K299</f>
        <v>2.64</v>
      </c>
      <c r="AR299" s="20" t="s">
        <v>156</v>
      </c>
      <c r="AT299" s="20" t="s">
        <v>152</v>
      </c>
      <c r="AU299" s="20" t="s">
        <v>99</v>
      </c>
      <c r="AY299" s="20" t="s">
        <v>151</v>
      </c>
      <c r="BE299" s="103">
        <f>IF(U299="základní",N299,0)</f>
        <v>0</v>
      </c>
      <c r="BF299" s="103">
        <f>IF(U299="snížená",N299,0)</f>
        <v>0</v>
      </c>
      <c r="BG299" s="103">
        <f>IF(U299="zákl. přenesená",N299,0)</f>
        <v>0</v>
      </c>
      <c r="BH299" s="103">
        <f>IF(U299="sníž. přenesená",N299,0)</f>
        <v>0</v>
      </c>
      <c r="BI299" s="103">
        <f>IF(U299="nulová",N299,0)</f>
        <v>0</v>
      </c>
      <c r="BJ299" s="20" t="s">
        <v>83</v>
      </c>
      <c r="BK299" s="103">
        <f>ROUND(L299*K299,2)</f>
        <v>0</v>
      </c>
      <c r="BL299" s="20" t="s">
        <v>156</v>
      </c>
      <c r="BM299" s="20" t="s">
        <v>484</v>
      </c>
    </row>
    <row r="300" spans="2:65" s="11" customFormat="1" ht="22.5" customHeight="1">
      <c r="B300" s="173"/>
      <c r="C300" s="174"/>
      <c r="D300" s="174"/>
      <c r="E300" s="175" t="s">
        <v>5</v>
      </c>
      <c r="F300" s="332" t="s">
        <v>485</v>
      </c>
      <c r="G300" s="333"/>
      <c r="H300" s="333"/>
      <c r="I300" s="333"/>
      <c r="J300" s="174"/>
      <c r="K300" s="176" t="s">
        <v>5</v>
      </c>
      <c r="L300" s="174"/>
      <c r="M300" s="174"/>
      <c r="N300" s="174"/>
      <c r="O300" s="174"/>
      <c r="P300" s="174"/>
      <c r="Q300" s="174"/>
      <c r="R300" s="177"/>
      <c r="T300" s="178"/>
      <c r="U300" s="174"/>
      <c r="V300" s="174"/>
      <c r="W300" s="174"/>
      <c r="X300" s="174"/>
      <c r="Y300" s="174"/>
      <c r="Z300" s="174"/>
      <c r="AA300" s="179"/>
      <c r="AT300" s="180" t="s">
        <v>167</v>
      </c>
      <c r="AU300" s="180" t="s">
        <v>99</v>
      </c>
      <c r="AV300" s="11" t="s">
        <v>83</v>
      </c>
      <c r="AW300" s="11" t="s">
        <v>35</v>
      </c>
      <c r="AX300" s="11" t="s">
        <v>78</v>
      </c>
      <c r="AY300" s="180" t="s">
        <v>151</v>
      </c>
    </row>
    <row r="301" spans="2:65" s="10" customFormat="1" ht="22.5" customHeight="1">
      <c r="B301" s="165"/>
      <c r="C301" s="166"/>
      <c r="D301" s="166"/>
      <c r="E301" s="167" t="s">
        <v>5</v>
      </c>
      <c r="F301" s="328" t="s">
        <v>486</v>
      </c>
      <c r="G301" s="329"/>
      <c r="H301" s="329"/>
      <c r="I301" s="329"/>
      <c r="J301" s="166"/>
      <c r="K301" s="168">
        <v>1.2</v>
      </c>
      <c r="L301" s="166"/>
      <c r="M301" s="166"/>
      <c r="N301" s="166"/>
      <c r="O301" s="166"/>
      <c r="P301" s="166"/>
      <c r="Q301" s="166"/>
      <c r="R301" s="169"/>
      <c r="T301" s="170"/>
      <c r="U301" s="166"/>
      <c r="V301" s="166"/>
      <c r="W301" s="166"/>
      <c r="X301" s="166"/>
      <c r="Y301" s="166"/>
      <c r="Z301" s="166"/>
      <c r="AA301" s="171"/>
      <c r="AT301" s="172" t="s">
        <v>167</v>
      </c>
      <c r="AU301" s="172" t="s">
        <v>99</v>
      </c>
      <c r="AV301" s="10" t="s">
        <v>99</v>
      </c>
      <c r="AW301" s="10" t="s">
        <v>35</v>
      </c>
      <c r="AX301" s="10" t="s">
        <v>83</v>
      </c>
      <c r="AY301" s="172" t="s">
        <v>151</v>
      </c>
    </row>
    <row r="302" spans="2:65" s="1" customFormat="1" ht="31.5" customHeight="1">
      <c r="B302" s="129"/>
      <c r="C302" s="158" t="s">
        <v>487</v>
      </c>
      <c r="D302" s="158" t="s">
        <v>152</v>
      </c>
      <c r="E302" s="159" t="s">
        <v>488</v>
      </c>
      <c r="F302" s="315" t="s">
        <v>489</v>
      </c>
      <c r="G302" s="315"/>
      <c r="H302" s="315"/>
      <c r="I302" s="315"/>
      <c r="J302" s="160" t="s">
        <v>373</v>
      </c>
      <c r="K302" s="161">
        <v>37.5</v>
      </c>
      <c r="L302" s="316">
        <v>0</v>
      </c>
      <c r="M302" s="316"/>
      <c r="N302" s="317">
        <f>ROUND(L302*K302,2)</f>
        <v>0</v>
      </c>
      <c r="O302" s="317"/>
      <c r="P302" s="317"/>
      <c r="Q302" s="317"/>
      <c r="R302" s="132"/>
      <c r="T302" s="162" t="s">
        <v>5</v>
      </c>
      <c r="U302" s="46" t="s">
        <v>43</v>
      </c>
      <c r="V302" s="38"/>
      <c r="W302" s="163">
        <f>V302*K302</f>
        <v>0</v>
      </c>
      <c r="X302" s="163">
        <v>0</v>
      </c>
      <c r="Y302" s="163">
        <f>X302*K302</f>
        <v>0</v>
      </c>
      <c r="Z302" s="163">
        <v>9.2499999999999995E-3</v>
      </c>
      <c r="AA302" s="164">
        <f>Z302*K302</f>
        <v>0.34687499999999999</v>
      </c>
      <c r="AR302" s="20" t="s">
        <v>156</v>
      </c>
      <c r="AT302" s="20" t="s">
        <v>152</v>
      </c>
      <c r="AU302" s="20" t="s">
        <v>99</v>
      </c>
      <c r="AY302" s="20" t="s">
        <v>151</v>
      </c>
      <c r="BE302" s="103">
        <f>IF(U302="základní",N302,0)</f>
        <v>0</v>
      </c>
      <c r="BF302" s="103">
        <f>IF(U302="snížená",N302,0)</f>
        <v>0</v>
      </c>
      <c r="BG302" s="103">
        <f>IF(U302="zákl. přenesená",N302,0)</f>
        <v>0</v>
      </c>
      <c r="BH302" s="103">
        <f>IF(U302="sníž. přenesená",N302,0)</f>
        <v>0</v>
      </c>
      <c r="BI302" s="103">
        <f>IF(U302="nulová",N302,0)</f>
        <v>0</v>
      </c>
      <c r="BJ302" s="20" t="s">
        <v>83</v>
      </c>
      <c r="BK302" s="103">
        <f>ROUND(L302*K302,2)</f>
        <v>0</v>
      </c>
      <c r="BL302" s="20" t="s">
        <v>156</v>
      </c>
      <c r="BM302" s="20" t="s">
        <v>490</v>
      </c>
    </row>
    <row r="303" spans="2:65" s="10" customFormat="1" ht="22.5" customHeight="1">
      <c r="B303" s="165"/>
      <c r="C303" s="166"/>
      <c r="D303" s="166"/>
      <c r="E303" s="167" t="s">
        <v>5</v>
      </c>
      <c r="F303" s="324" t="s">
        <v>491</v>
      </c>
      <c r="G303" s="325"/>
      <c r="H303" s="325"/>
      <c r="I303" s="325"/>
      <c r="J303" s="166"/>
      <c r="K303" s="168">
        <v>37.5</v>
      </c>
      <c r="L303" s="166"/>
      <c r="M303" s="166"/>
      <c r="N303" s="166"/>
      <c r="O303" s="166"/>
      <c r="P303" s="166"/>
      <c r="Q303" s="166"/>
      <c r="R303" s="169"/>
      <c r="T303" s="170"/>
      <c r="U303" s="166"/>
      <c r="V303" s="166"/>
      <c r="W303" s="166"/>
      <c r="X303" s="166"/>
      <c r="Y303" s="166"/>
      <c r="Z303" s="166"/>
      <c r="AA303" s="171"/>
      <c r="AT303" s="172" t="s">
        <v>167</v>
      </c>
      <c r="AU303" s="172" t="s">
        <v>99</v>
      </c>
      <c r="AV303" s="10" t="s">
        <v>99</v>
      </c>
      <c r="AW303" s="10" t="s">
        <v>35</v>
      </c>
      <c r="AX303" s="10" t="s">
        <v>83</v>
      </c>
      <c r="AY303" s="172" t="s">
        <v>151</v>
      </c>
    </row>
    <row r="304" spans="2:65" s="1" customFormat="1" ht="31.5" customHeight="1">
      <c r="B304" s="129"/>
      <c r="C304" s="158" t="s">
        <v>492</v>
      </c>
      <c r="D304" s="158" t="s">
        <v>152</v>
      </c>
      <c r="E304" s="159" t="s">
        <v>493</v>
      </c>
      <c r="F304" s="315" t="s">
        <v>494</v>
      </c>
      <c r="G304" s="315"/>
      <c r="H304" s="315"/>
      <c r="I304" s="315"/>
      <c r="J304" s="160" t="s">
        <v>373</v>
      </c>
      <c r="K304" s="161">
        <v>1.2</v>
      </c>
      <c r="L304" s="316">
        <v>0</v>
      </c>
      <c r="M304" s="316"/>
      <c r="N304" s="317">
        <f>ROUND(L304*K304,2)</f>
        <v>0</v>
      </c>
      <c r="O304" s="317"/>
      <c r="P304" s="317"/>
      <c r="Q304" s="317"/>
      <c r="R304" s="132"/>
      <c r="T304" s="162" t="s">
        <v>5</v>
      </c>
      <c r="U304" s="46" t="s">
        <v>43</v>
      </c>
      <c r="V304" s="38"/>
      <c r="W304" s="163">
        <f>V304*K304</f>
        <v>0</v>
      </c>
      <c r="X304" s="163">
        <v>2.0000000000000002E-5</v>
      </c>
      <c r="Y304" s="163">
        <f>X304*K304</f>
        <v>2.4000000000000001E-5</v>
      </c>
      <c r="Z304" s="163">
        <v>1E-3</v>
      </c>
      <c r="AA304" s="164">
        <f>Z304*K304</f>
        <v>1.1999999999999999E-3</v>
      </c>
      <c r="AR304" s="20" t="s">
        <v>156</v>
      </c>
      <c r="AT304" s="20" t="s">
        <v>152</v>
      </c>
      <c r="AU304" s="20" t="s">
        <v>99</v>
      </c>
      <c r="AY304" s="20" t="s">
        <v>151</v>
      </c>
      <c r="BE304" s="103">
        <f>IF(U304="základní",N304,0)</f>
        <v>0</v>
      </c>
      <c r="BF304" s="103">
        <f>IF(U304="snížená",N304,0)</f>
        <v>0</v>
      </c>
      <c r="BG304" s="103">
        <f>IF(U304="zákl. přenesená",N304,0)</f>
        <v>0</v>
      </c>
      <c r="BH304" s="103">
        <f>IF(U304="sníž. přenesená",N304,0)</f>
        <v>0</v>
      </c>
      <c r="BI304" s="103">
        <f>IF(U304="nulová",N304,0)</f>
        <v>0</v>
      </c>
      <c r="BJ304" s="20" t="s">
        <v>83</v>
      </c>
      <c r="BK304" s="103">
        <f>ROUND(L304*K304,2)</f>
        <v>0</v>
      </c>
      <c r="BL304" s="20" t="s">
        <v>156</v>
      </c>
      <c r="BM304" s="20" t="s">
        <v>495</v>
      </c>
    </row>
    <row r="305" spans="2:65" s="11" customFormat="1" ht="22.5" customHeight="1">
      <c r="B305" s="173"/>
      <c r="C305" s="174"/>
      <c r="D305" s="174"/>
      <c r="E305" s="175" t="s">
        <v>5</v>
      </c>
      <c r="F305" s="332" t="s">
        <v>309</v>
      </c>
      <c r="G305" s="333"/>
      <c r="H305" s="333"/>
      <c r="I305" s="333"/>
      <c r="J305" s="174"/>
      <c r="K305" s="176" t="s">
        <v>5</v>
      </c>
      <c r="L305" s="174"/>
      <c r="M305" s="174"/>
      <c r="N305" s="174"/>
      <c r="O305" s="174"/>
      <c r="P305" s="174"/>
      <c r="Q305" s="174"/>
      <c r="R305" s="177"/>
      <c r="T305" s="178"/>
      <c r="U305" s="174"/>
      <c r="V305" s="174"/>
      <c r="W305" s="174"/>
      <c r="X305" s="174"/>
      <c r="Y305" s="174"/>
      <c r="Z305" s="174"/>
      <c r="AA305" s="179"/>
      <c r="AT305" s="180" t="s">
        <v>167</v>
      </c>
      <c r="AU305" s="180" t="s">
        <v>99</v>
      </c>
      <c r="AV305" s="11" t="s">
        <v>83</v>
      </c>
      <c r="AW305" s="11" t="s">
        <v>35</v>
      </c>
      <c r="AX305" s="11" t="s">
        <v>78</v>
      </c>
      <c r="AY305" s="180" t="s">
        <v>151</v>
      </c>
    </row>
    <row r="306" spans="2:65" s="10" customFormat="1" ht="22.5" customHeight="1">
      <c r="B306" s="165"/>
      <c r="C306" s="166"/>
      <c r="D306" s="166"/>
      <c r="E306" s="167" t="s">
        <v>5</v>
      </c>
      <c r="F306" s="328" t="s">
        <v>496</v>
      </c>
      <c r="G306" s="329"/>
      <c r="H306" s="329"/>
      <c r="I306" s="329"/>
      <c r="J306" s="166"/>
      <c r="K306" s="168">
        <v>1.2</v>
      </c>
      <c r="L306" s="166"/>
      <c r="M306" s="166"/>
      <c r="N306" s="166"/>
      <c r="O306" s="166"/>
      <c r="P306" s="166"/>
      <c r="Q306" s="166"/>
      <c r="R306" s="169"/>
      <c r="T306" s="170"/>
      <c r="U306" s="166"/>
      <c r="V306" s="166"/>
      <c r="W306" s="166"/>
      <c r="X306" s="166"/>
      <c r="Y306" s="166"/>
      <c r="Z306" s="166"/>
      <c r="AA306" s="171"/>
      <c r="AT306" s="172" t="s">
        <v>167</v>
      </c>
      <c r="AU306" s="172" t="s">
        <v>99</v>
      </c>
      <c r="AV306" s="10" t="s">
        <v>99</v>
      </c>
      <c r="AW306" s="10" t="s">
        <v>35</v>
      </c>
      <c r="AX306" s="10" t="s">
        <v>83</v>
      </c>
      <c r="AY306" s="172" t="s">
        <v>151</v>
      </c>
    </row>
    <row r="307" spans="2:65" s="1" customFormat="1" ht="31.5" customHeight="1">
      <c r="B307" s="129"/>
      <c r="C307" s="158" t="s">
        <v>497</v>
      </c>
      <c r="D307" s="158" t="s">
        <v>152</v>
      </c>
      <c r="E307" s="159" t="s">
        <v>498</v>
      </c>
      <c r="F307" s="315" t="s">
        <v>499</v>
      </c>
      <c r="G307" s="315"/>
      <c r="H307" s="315"/>
      <c r="I307" s="315"/>
      <c r="J307" s="160" t="s">
        <v>373</v>
      </c>
      <c r="K307" s="161">
        <v>80</v>
      </c>
      <c r="L307" s="316">
        <v>0</v>
      </c>
      <c r="M307" s="316"/>
      <c r="N307" s="317">
        <f>ROUND(L307*K307,2)</f>
        <v>0</v>
      </c>
      <c r="O307" s="317"/>
      <c r="P307" s="317"/>
      <c r="Q307" s="317"/>
      <c r="R307" s="132"/>
      <c r="T307" s="162" t="s">
        <v>5</v>
      </c>
      <c r="U307" s="46" t="s">
        <v>43</v>
      </c>
      <c r="V307" s="38"/>
      <c r="W307" s="163">
        <f>V307*K307</f>
        <v>0</v>
      </c>
      <c r="X307" s="163">
        <v>0</v>
      </c>
      <c r="Y307" s="163">
        <f>X307*K307</f>
        <v>0</v>
      </c>
      <c r="Z307" s="163">
        <v>0</v>
      </c>
      <c r="AA307" s="164">
        <f>Z307*K307</f>
        <v>0</v>
      </c>
      <c r="AR307" s="20" t="s">
        <v>156</v>
      </c>
      <c r="AT307" s="20" t="s">
        <v>152</v>
      </c>
      <c r="AU307" s="20" t="s">
        <v>99</v>
      </c>
      <c r="AY307" s="20" t="s">
        <v>151</v>
      </c>
      <c r="BE307" s="103">
        <f>IF(U307="základní",N307,0)</f>
        <v>0</v>
      </c>
      <c r="BF307" s="103">
        <f>IF(U307="snížená",N307,0)</f>
        <v>0</v>
      </c>
      <c r="BG307" s="103">
        <f>IF(U307="zákl. přenesená",N307,0)</f>
        <v>0</v>
      </c>
      <c r="BH307" s="103">
        <f>IF(U307="sníž. přenesená",N307,0)</f>
        <v>0</v>
      </c>
      <c r="BI307" s="103">
        <f>IF(U307="nulová",N307,0)</f>
        <v>0</v>
      </c>
      <c r="BJ307" s="20" t="s">
        <v>83</v>
      </c>
      <c r="BK307" s="103">
        <f>ROUND(L307*K307,2)</f>
        <v>0</v>
      </c>
      <c r="BL307" s="20" t="s">
        <v>156</v>
      </c>
      <c r="BM307" s="20" t="s">
        <v>500</v>
      </c>
    </row>
    <row r="308" spans="2:65" s="11" customFormat="1" ht="22.5" customHeight="1">
      <c r="B308" s="173"/>
      <c r="C308" s="174"/>
      <c r="D308" s="174"/>
      <c r="E308" s="175" t="s">
        <v>5</v>
      </c>
      <c r="F308" s="332" t="s">
        <v>501</v>
      </c>
      <c r="G308" s="333"/>
      <c r="H308" s="333"/>
      <c r="I308" s="333"/>
      <c r="J308" s="174"/>
      <c r="K308" s="176" t="s">
        <v>5</v>
      </c>
      <c r="L308" s="174"/>
      <c r="M308" s="174"/>
      <c r="N308" s="174"/>
      <c r="O308" s="174"/>
      <c r="P308" s="174"/>
      <c r="Q308" s="174"/>
      <c r="R308" s="177"/>
      <c r="T308" s="178"/>
      <c r="U308" s="174"/>
      <c r="V308" s="174"/>
      <c r="W308" s="174"/>
      <c r="X308" s="174"/>
      <c r="Y308" s="174"/>
      <c r="Z308" s="174"/>
      <c r="AA308" s="179"/>
      <c r="AT308" s="180" t="s">
        <v>167</v>
      </c>
      <c r="AU308" s="180" t="s">
        <v>99</v>
      </c>
      <c r="AV308" s="11" t="s">
        <v>83</v>
      </c>
      <c r="AW308" s="11" t="s">
        <v>35</v>
      </c>
      <c r="AX308" s="11" t="s">
        <v>78</v>
      </c>
      <c r="AY308" s="180" t="s">
        <v>151</v>
      </c>
    </row>
    <row r="309" spans="2:65" s="10" customFormat="1" ht="22.5" customHeight="1">
      <c r="B309" s="165"/>
      <c r="C309" s="166"/>
      <c r="D309" s="166"/>
      <c r="E309" s="167" t="s">
        <v>5</v>
      </c>
      <c r="F309" s="328" t="s">
        <v>502</v>
      </c>
      <c r="G309" s="329"/>
      <c r="H309" s="329"/>
      <c r="I309" s="329"/>
      <c r="J309" s="166"/>
      <c r="K309" s="168">
        <v>80</v>
      </c>
      <c r="L309" s="166"/>
      <c r="M309" s="166"/>
      <c r="N309" s="166"/>
      <c r="O309" s="166"/>
      <c r="P309" s="166"/>
      <c r="Q309" s="166"/>
      <c r="R309" s="169"/>
      <c r="T309" s="170"/>
      <c r="U309" s="166"/>
      <c r="V309" s="166"/>
      <c r="W309" s="166"/>
      <c r="X309" s="166"/>
      <c r="Y309" s="166"/>
      <c r="Z309" s="166"/>
      <c r="AA309" s="171"/>
      <c r="AT309" s="172" t="s">
        <v>167</v>
      </c>
      <c r="AU309" s="172" t="s">
        <v>99</v>
      </c>
      <c r="AV309" s="10" t="s">
        <v>99</v>
      </c>
      <c r="AW309" s="10" t="s">
        <v>35</v>
      </c>
      <c r="AX309" s="10" t="s">
        <v>83</v>
      </c>
      <c r="AY309" s="172" t="s">
        <v>151</v>
      </c>
    </row>
    <row r="310" spans="2:65" s="1" customFormat="1" ht="31.5" customHeight="1">
      <c r="B310" s="129"/>
      <c r="C310" s="158" t="s">
        <v>503</v>
      </c>
      <c r="D310" s="158" t="s">
        <v>152</v>
      </c>
      <c r="E310" s="159" t="s">
        <v>504</v>
      </c>
      <c r="F310" s="315" t="s">
        <v>505</v>
      </c>
      <c r="G310" s="315"/>
      <c r="H310" s="315"/>
      <c r="I310" s="315"/>
      <c r="J310" s="160" t="s">
        <v>155</v>
      </c>
      <c r="K310" s="161">
        <v>144</v>
      </c>
      <c r="L310" s="316">
        <v>0</v>
      </c>
      <c r="M310" s="316"/>
      <c r="N310" s="317">
        <f>ROUND(L310*K310,2)</f>
        <v>0</v>
      </c>
      <c r="O310" s="317"/>
      <c r="P310" s="317"/>
      <c r="Q310" s="317"/>
      <c r="R310" s="132"/>
      <c r="T310" s="162" t="s">
        <v>5</v>
      </c>
      <c r="U310" s="46" t="s">
        <v>43</v>
      </c>
      <c r="V310" s="38"/>
      <c r="W310" s="163">
        <f>V310*K310</f>
        <v>0</v>
      </c>
      <c r="X310" s="163">
        <v>0</v>
      </c>
      <c r="Y310" s="163">
        <f>X310*K310</f>
        <v>0</v>
      </c>
      <c r="Z310" s="163">
        <v>0</v>
      </c>
      <c r="AA310" s="164">
        <f>Z310*K310</f>
        <v>0</v>
      </c>
      <c r="AR310" s="20" t="s">
        <v>156</v>
      </c>
      <c r="AT310" s="20" t="s">
        <v>152</v>
      </c>
      <c r="AU310" s="20" t="s">
        <v>99</v>
      </c>
      <c r="AY310" s="20" t="s">
        <v>151</v>
      </c>
      <c r="BE310" s="103">
        <f>IF(U310="základní",N310,0)</f>
        <v>0</v>
      </c>
      <c r="BF310" s="103">
        <f>IF(U310="snížená",N310,0)</f>
        <v>0</v>
      </c>
      <c r="BG310" s="103">
        <f>IF(U310="zákl. přenesená",N310,0)</f>
        <v>0</v>
      </c>
      <c r="BH310" s="103">
        <f>IF(U310="sníž. přenesená",N310,0)</f>
        <v>0</v>
      </c>
      <c r="BI310" s="103">
        <f>IF(U310="nulová",N310,0)</f>
        <v>0</v>
      </c>
      <c r="BJ310" s="20" t="s">
        <v>83</v>
      </c>
      <c r="BK310" s="103">
        <f>ROUND(L310*K310,2)</f>
        <v>0</v>
      </c>
      <c r="BL310" s="20" t="s">
        <v>156</v>
      </c>
      <c r="BM310" s="20" t="s">
        <v>506</v>
      </c>
    </row>
    <row r="311" spans="2:65" s="10" customFormat="1" ht="22.5" customHeight="1">
      <c r="B311" s="165"/>
      <c r="C311" s="166"/>
      <c r="D311" s="166"/>
      <c r="E311" s="167" t="s">
        <v>5</v>
      </c>
      <c r="F311" s="324" t="s">
        <v>507</v>
      </c>
      <c r="G311" s="325"/>
      <c r="H311" s="325"/>
      <c r="I311" s="325"/>
      <c r="J311" s="166"/>
      <c r="K311" s="168">
        <v>144</v>
      </c>
      <c r="L311" s="166"/>
      <c r="M311" s="166"/>
      <c r="N311" s="166"/>
      <c r="O311" s="166"/>
      <c r="P311" s="166"/>
      <c r="Q311" s="166"/>
      <c r="R311" s="169"/>
      <c r="T311" s="170"/>
      <c r="U311" s="166"/>
      <c r="V311" s="166"/>
      <c r="W311" s="166"/>
      <c r="X311" s="166"/>
      <c r="Y311" s="166"/>
      <c r="Z311" s="166"/>
      <c r="AA311" s="171"/>
      <c r="AT311" s="172" t="s">
        <v>167</v>
      </c>
      <c r="AU311" s="172" t="s">
        <v>99</v>
      </c>
      <c r="AV311" s="10" t="s">
        <v>99</v>
      </c>
      <c r="AW311" s="10" t="s">
        <v>35</v>
      </c>
      <c r="AX311" s="10" t="s">
        <v>83</v>
      </c>
      <c r="AY311" s="172" t="s">
        <v>151</v>
      </c>
    </row>
    <row r="312" spans="2:65" s="1" customFormat="1" ht="22.5" customHeight="1">
      <c r="B312" s="129"/>
      <c r="C312" s="158" t="s">
        <v>508</v>
      </c>
      <c r="D312" s="158" t="s">
        <v>152</v>
      </c>
      <c r="E312" s="159" t="s">
        <v>509</v>
      </c>
      <c r="F312" s="315" t="s">
        <v>510</v>
      </c>
      <c r="G312" s="315"/>
      <c r="H312" s="315"/>
      <c r="I312" s="315"/>
      <c r="J312" s="160" t="s">
        <v>155</v>
      </c>
      <c r="K312" s="161">
        <v>90</v>
      </c>
      <c r="L312" s="316">
        <v>0</v>
      </c>
      <c r="M312" s="316"/>
      <c r="N312" s="317">
        <f>ROUND(L312*K312,2)</f>
        <v>0</v>
      </c>
      <c r="O312" s="317"/>
      <c r="P312" s="317"/>
      <c r="Q312" s="317"/>
      <c r="R312" s="132"/>
      <c r="T312" s="162" t="s">
        <v>5</v>
      </c>
      <c r="U312" s="46" t="s">
        <v>43</v>
      </c>
      <c r="V312" s="38"/>
      <c r="W312" s="163">
        <f>V312*K312</f>
        <v>0</v>
      </c>
      <c r="X312" s="163">
        <v>0</v>
      </c>
      <c r="Y312" s="163">
        <f>X312*K312</f>
        <v>0</v>
      </c>
      <c r="Z312" s="163">
        <v>0</v>
      </c>
      <c r="AA312" s="164">
        <f>Z312*K312</f>
        <v>0</v>
      </c>
      <c r="AR312" s="20" t="s">
        <v>156</v>
      </c>
      <c r="AT312" s="20" t="s">
        <v>152</v>
      </c>
      <c r="AU312" s="20" t="s">
        <v>99</v>
      </c>
      <c r="AY312" s="20" t="s">
        <v>151</v>
      </c>
      <c r="BE312" s="103">
        <f>IF(U312="základní",N312,0)</f>
        <v>0</v>
      </c>
      <c r="BF312" s="103">
        <f>IF(U312="snížená",N312,0)</f>
        <v>0</v>
      </c>
      <c r="BG312" s="103">
        <f>IF(U312="zákl. přenesená",N312,0)</f>
        <v>0</v>
      </c>
      <c r="BH312" s="103">
        <f>IF(U312="sníž. přenesená",N312,0)</f>
        <v>0</v>
      </c>
      <c r="BI312" s="103">
        <f>IF(U312="nulová",N312,0)</f>
        <v>0</v>
      </c>
      <c r="BJ312" s="20" t="s">
        <v>83</v>
      </c>
      <c r="BK312" s="103">
        <f>ROUND(L312*K312,2)</f>
        <v>0</v>
      </c>
      <c r="BL312" s="20" t="s">
        <v>156</v>
      </c>
      <c r="BM312" s="20" t="s">
        <v>511</v>
      </c>
    </row>
    <row r="313" spans="2:65" s="11" customFormat="1" ht="22.5" customHeight="1">
      <c r="B313" s="173"/>
      <c r="C313" s="174"/>
      <c r="D313" s="174"/>
      <c r="E313" s="175" t="s">
        <v>5</v>
      </c>
      <c r="F313" s="332" t="s">
        <v>512</v>
      </c>
      <c r="G313" s="333"/>
      <c r="H313" s="333"/>
      <c r="I313" s="333"/>
      <c r="J313" s="174"/>
      <c r="K313" s="176" t="s">
        <v>5</v>
      </c>
      <c r="L313" s="174"/>
      <c r="M313" s="174"/>
      <c r="N313" s="174"/>
      <c r="O313" s="174"/>
      <c r="P313" s="174"/>
      <c r="Q313" s="174"/>
      <c r="R313" s="177"/>
      <c r="T313" s="178"/>
      <c r="U313" s="174"/>
      <c r="V313" s="174"/>
      <c r="W313" s="174"/>
      <c r="X313" s="174"/>
      <c r="Y313" s="174"/>
      <c r="Z313" s="174"/>
      <c r="AA313" s="179"/>
      <c r="AT313" s="180" t="s">
        <v>167</v>
      </c>
      <c r="AU313" s="180" t="s">
        <v>99</v>
      </c>
      <c r="AV313" s="11" t="s">
        <v>83</v>
      </c>
      <c r="AW313" s="11" t="s">
        <v>35</v>
      </c>
      <c r="AX313" s="11" t="s">
        <v>78</v>
      </c>
      <c r="AY313" s="180" t="s">
        <v>151</v>
      </c>
    </row>
    <row r="314" spans="2:65" s="10" customFormat="1" ht="22.5" customHeight="1">
      <c r="B314" s="165"/>
      <c r="C314" s="166"/>
      <c r="D314" s="166"/>
      <c r="E314" s="167" t="s">
        <v>5</v>
      </c>
      <c r="F314" s="328" t="s">
        <v>513</v>
      </c>
      <c r="G314" s="329"/>
      <c r="H314" s="329"/>
      <c r="I314" s="329"/>
      <c r="J314" s="166"/>
      <c r="K314" s="168">
        <v>68.5</v>
      </c>
      <c r="L314" s="166"/>
      <c r="M314" s="166"/>
      <c r="N314" s="166"/>
      <c r="O314" s="166"/>
      <c r="P314" s="166"/>
      <c r="Q314" s="166"/>
      <c r="R314" s="169"/>
      <c r="T314" s="170"/>
      <c r="U314" s="166"/>
      <c r="V314" s="166"/>
      <c r="W314" s="166"/>
      <c r="X314" s="166"/>
      <c r="Y314" s="166"/>
      <c r="Z314" s="166"/>
      <c r="AA314" s="171"/>
      <c r="AT314" s="172" t="s">
        <v>167</v>
      </c>
      <c r="AU314" s="172" t="s">
        <v>99</v>
      </c>
      <c r="AV314" s="10" t="s">
        <v>99</v>
      </c>
      <c r="AW314" s="10" t="s">
        <v>35</v>
      </c>
      <c r="AX314" s="10" t="s">
        <v>78</v>
      </c>
      <c r="AY314" s="172" t="s">
        <v>151</v>
      </c>
    </row>
    <row r="315" spans="2:65" s="11" customFormat="1" ht="22.5" customHeight="1">
      <c r="B315" s="173"/>
      <c r="C315" s="174"/>
      <c r="D315" s="174"/>
      <c r="E315" s="175" t="s">
        <v>5</v>
      </c>
      <c r="F315" s="326" t="s">
        <v>514</v>
      </c>
      <c r="G315" s="327"/>
      <c r="H315" s="327"/>
      <c r="I315" s="327"/>
      <c r="J315" s="174"/>
      <c r="K315" s="176" t="s">
        <v>5</v>
      </c>
      <c r="L315" s="174"/>
      <c r="M315" s="174"/>
      <c r="N315" s="174"/>
      <c r="O315" s="174"/>
      <c r="P315" s="174"/>
      <c r="Q315" s="174"/>
      <c r="R315" s="177"/>
      <c r="T315" s="178"/>
      <c r="U315" s="174"/>
      <c r="V315" s="174"/>
      <c r="W315" s="174"/>
      <c r="X315" s="174"/>
      <c r="Y315" s="174"/>
      <c r="Z315" s="174"/>
      <c r="AA315" s="179"/>
      <c r="AT315" s="180" t="s">
        <v>167</v>
      </c>
      <c r="AU315" s="180" t="s">
        <v>99</v>
      </c>
      <c r="AV315" s="11" t="s">
        <v>83</v>
      </c>
      <c r="AW315" s="11" t="s">
        <v>35</v>
      </c>
      <c r="AX315" s="11" t="s">
        <v>78</v>
      </c>
      <c r="AY315" s="180" t="s">
        <v>151</v>
      </c>
    </row>
    <row r="316" spans="2:65" s="10" customFormat="1" ht="22.5" customHeight="1">
      <c r="B316" s="165"/>
      <c r="C316" s="166"/>
      <c r="D316" s="166"/>
      <c r="E316" s="167" t="s">
        <v>5</v>
      </c>
      <c r="F316" s="328" t="s">
        <v>515</v>
      </c>
      <c r="G316" s="329"/>
      <c r="H316" s="329"/>
      <c r="I316" s="329"/>
      <c r="J316" s="166"/>
      <c r="K316" s="168">
        <v>9.5</v>
      </c>
      <c r="L316" s="166"/>
      <c r="M316" s="166"/>
      <c r="N316" s="166"/>
      <c r="O316" s="166"/>
      <c r="P316" s="166"/>
      <c r="Q316" s="166"/>
      <c r="R316" s="169"/>
      <c r="T316" s="170"/>
      <c r="U316" s="166"/>
      <c r="V316" s="166"/>
      <c r="W316" s="166"/>
      <c r="X316" s="166"/>
      <c r="Y316" s="166"/>
      <c r="Z316" s="166"/>
      <c r="AA316" s="171"/>
      <c r="AT316" s="172" t="s">
        <v>167</v>
      </c>
      <c r="AU316" s="172" t="s">
        <v>99</v>
      </c>
      <c r="AV316" s="10" t="s">
        <v>99</v>
      </c>
      <c r="AW316" s="10" t="s">
        <v>35</v>
      </c>
      <c r="AX316" s="10" t="s">
        <v>78</v>
      </c>
      <c r="AY316" s="172" t="s">
        <v>151</v>
      </c>
    </row>
    <row r="317" spans="2:65" s="11" customFormat="1" ht="22.5" customHeight="1">
      <c r="B317" s="173"/>
      <c r="C317" s="174"/>
      <c r="D317" s="174"/>
      <c r="E317" s="175" t="s">
        <v>5</v>
      </c>
      <c r="F317" s="326" t="s">
        <v>516</v>
      </c>
      <c r="G317" s="327"/>
      <c r="H317" s="327"/>
      <c r="I317" s="327"/>
      <c r="J317" s="174"/>
      <c r="K317" s="176" t="s">
        <v>5</v>
      </c>
      <c r="L317" s="174"/>
      <c r="M317" s="174"/>
      <c r="N317" s="174"/>
      <c r="O317" s="174"/>
      <c r="P317" s="174"/>
      <c r="Q317" s="174"/>
      <c r="R317" s="177"/>
      <c r="T317" s="178"/>
      <c r="U317" s="174"/>
      <c r="V317" s="174"/>
      <c r="W317" s="174"/>
      <c r="X317" s="174"/>
      <c r="Y317" s="174"/>
      <c r="Z317" s="174"/>
      <c r="AA317" s="179"/>
      <c r="AT317" s="180" t="s">
        <v>167</v>
      </c>
      <c r="AU317" s="180" t="s">
        <v>99</v>
      </c>
      <c r="AV317" s="11" t="s">
        <v>83</v>
      </c>
      <c r="AW317" s="11" t="s">
        <v>35</v>
      </c>
      <c r="AX317" s="11" t="s">
        <v>78</v>
      </c>
      <c r="AY317" s="180" t="s">
        <v>151</v>
      </c>
    </row>
    <row r="318" spans="2:65" s="10" customFormat="1" ht="22.5" customHeight="1">
      <c r="B318" s="165"/>
      <c r="C318" s="166"/>
      <c r="D318" s="166"/>
      <c r="E318" s="167" t="s">
        <v>5</v>
      </c>
      <c r="F318" s="328" t="s">
        <v>213</v>
      </c>
      <c r="G318" s="329"/>
      <c r="H318" s="329"/>
      <c r="I318" s="329"/>
      <c r="J318" s="166"/>
      <c r="K318" s="168">
        <v>12</v>
      </c>
      <c r="L318" s="166"/>
      <c r="M318" s="166"/>
      <c r="N318" s="166"/>
      <c r="O318" s="166"/>
      <c r="P318" s="166"/>
      <c r="Q318" s="166"/>
      <c r="R318" s="169"/>
      <c r="T318" s="170"/>
      <c r="U318" s="166"/>
      <c r="V318" s="166"/>
      <c r="W318" s="166"/>
      <c r="X318" s="166"/>
      <c r="Y318" s="166"/>
      <c r="Z318" s="166"/>
      <c r="AA318" s="171"/>
      <c r="AT318" s="172" t="s">
        <v>167</v>
      </c>
      <c r="AU318" s="172" t="s">
        <v>99</v>
      </c>
      <c r="AV318" s="10" t="s">
        <v>99</v>
      </c>
      <c r="AW318" s="10" t="s">
        <v>35</v>
      </c>
      <c r="AX318" s="10" t="s">
        <v>78</v>
      </c>
      <c r="AY318" s="172" t="s">
        <v>151</v>
      </c>
    </row>
    <row r="319" spans="2:65" s="12" customFormat="1" ht="22.5" customHeight="1">
      <c r="B319" s="181"/>
      <c r="C319" s="182"/>
      <c r="D319" s="182"/>
      <c r="E319" s="183" t="s">
        <v>5</v>
      </c>
      <c r="F319" s="330" t="s">
        <v>185</v>
      </c>
      <c r="G319" s="331"/>
      <c r="H319" s="331"/>
      <c r="I319" s="331"/>
      <c r="J319" s="182"/>
      <c r="K319" s="184">
        <v>90</v>
      </c>
      <c r="L319" s="182"/>
      <c r="M319" s="182"/>
      <c r="N319" s="182"/>
      <c r="O319" s="182"/>
      <c r="P319" s="182"/>
      <c r="Q319" s="182"/>
      <c r="R319" s="185"/>
      <c r="T319" s="186"/>
      <c r="U319" s="182"/>
      <c r="V319" s="182"/>
      <c r="W319" s="182"/>
      <c r="X319" s="182"/>
      <c r="Y319" s="182"/>
      <c r="Z319" s="182"/>
      <c r="AA319" s="187"/>
      <c r="AT319" s="188" t="s">
        <v>167</v>
      </c>
      <c r="AU319" s="188" t="s">
        <v>99</v>
      </c>
      <c r="AV319" s="12" t="s">
        <v>156</v>
      </c>
      <c r="AW319" s="12" t="s">
        <v>35</v>
      </c>
      <c r="AX319" s="12" t="s">
        <v>83</v>
      </c>
      <c r="AY319" s="188" t="s">
        <v>151</v>
      </c>
    </row>
    <row r="320" spans="2:65" s="1" customFormat="1" ht="22.5" customHeight="1">
      <c r="B320" s="129"/>
      <c r="C320" s="158" t="s">
        <v>517</v>
      </c>
      <c r="D320" s="158" t="s">
        <v>152</v>
      </c>
      <c r="E320" s="159" t="s">
        <v>518</v>
      </c>
      <c r="F320" s="315" t="s">
        <v>519</v>
      </c>
      <c r="G320" s="315"/>
      <c r="H320" s="315"/>
      <c r="I320" s="315"/>
      <c r="J320" s="160" t="s">
        <v>155</v>
      </c>
      <c r="K320" s="161">
        <v>155.5</v>
      </c>
      <c r="L320" s="316">
        <v>0</v>
      </c>
      <c r="M320" s="316"/>
      <c r="N320" s="317">
        <f>ROUND(L320*K320,2)</f>
        <v>0</v>
      </c>
      <c r="O320" s="317"/>
      <c r="P320" s="317"/>
      <c r="Q320" s="317"/>
      <c r="R320" s="132"/>
      <c r="T320" s="162" t="s">
        <v>5</v>
      </c>
      <c r="U320" s="46" t="s">
        <v>43</v>
      </c>
      <c r="V320" s="38"/>
      <c r="W320" s="163">
        <f>V320*K320</f>
        <v>0</v>
      </c>
      <c r="X320" s="163">
        <v>0</v>
      </c>
      <c r="Y320" s="163">
        <f>X320*K320</f>
        <v>0</v>
      </c>
      <c r="Z320" s="163">
        <v>0</v>
      </c>
      <c r="AA320" s="164">
        <f>Z320*K320</f>
        <v>0</v>
      </c>
      <c r="AR320" s="20" t="s">
        <v>156</v>
      </c>
      <c r="AT320" s="20" t="s">
        <v>152</v>
      </c>
      <c r="AU320" s="20" t="s">
        <v>99</v>
      </c>
      <c r="AY320" s="20" t="s">
        <v>151</v>
      </c>
      <c r="BE320" s="103">
        <f>IF(U320="základní",N320,0)</f>
        <v>0</v>
      </c>
      <c r="BF320" s="103">
        <f>IF(U320="snížená",N320,0)</f>
        <v>0</v>
      </c>
      <c r="BG320" s="103">
        <f>IF(U320="zákl. přenesená",N320,0)</f>
        <v>0</v>
      </c>
      <c r="BH320" s="103">
        <f>IF(U320="sníž. přenesená",N320,0)</f>
        <v>0</v>
      </c>
      <c r="BI320" s="103">
        <f>IF(U320="nulová",N320,0)</f>
        <v>0</v>
      </c>
      <c r="BJ320" s="20" t="s">
        <v>83</v>
      </c>
      <c r="BK320" s="103">
        <f>ROUND(L320*K320,2)</f>
        <v>0</v>
      </c>
      <c r="BL320" s="20" t="s">
        <v>156</v>
      </c>
      <c r="BM320" s="20" t="s">
        <v>520</v>
      </c>
    </row>
    <row r="321" spans="2:65" s="11" customFormat="1" ht="22.5" customHeight="1">
      <c r="B321" s="173"/>
      <c r="C321" s="174"/>
      <c r="D321" s="174"/>
      <c r="E321" s="175" t="s">
        <v>5</v>
      </c>
      <c r="F321" s="332" t="s">
        <v>512</v>
      </c>
      <c r="G321" s="333"/>
      <c r="H321" s="333"/>
      <c r="I321" s="333"/>
      <c r="J321" s="174"/>
      <c r="K321" s="176" t="s">
        <v>5</v>
      </c>
      <c r="L321" s="174"/>
      <c r="M321" s="174"/>
      <c r="N321" s="174"/>
      <c r="O321" s="174"/>
      <c r="P321" s="174"/>
      <c r="Q321" s="174"/>
      <c r="R321" s="177"/>
      <c r="T321" s="178"/>
      <c r="U321" s="174"/>
      <c r="V321" s="174"/>
      <c r="W321" s="174"/>
      <c r="X321" s="174"/>
      <c r="Y321" s="174"/>
      <c r="Z321" s="174"/>
      <c r="AA321" s="179"/>
      <c r="AT321" s="180" t="s">
        <v>167</v>
      </c>
      <c r="AU321" s="180" t="s">
        <v>99</v>
      </c>
      <c r="AV321" s="11" t="s">
        <v>83</v>
      </c>
      <c r="AW321" s="11" t="s">
        <v>35</v>
      </c>
      <c r="AX321" s="11" t="s">
        <v>78</v>
      </c>
      <c r="AY321" s="180" t="s">
        <v>151</v>
      </c>
    </row>
    <row r="322" spans="2:65" s="10" customFormat="1" ht="22.5" customHeight="1">
      <c r="B322" s="165"/>
      <c r="C322" s="166"/>
      <c r="D322" s="166"/>
      <c r="E322" s="167" t="s">
        <v>5</v>
      </c>
      <c r="F322" s="328" t="s">
        <v>521</v>
      </c>
      <c r="G322" s="329"/>
      <c r="H322" s="329"/>
      <c r="I322" s="329"/>
      <c r="J322" s="166"/>
      <c r="K322" s="168">
        <v>78.5</v>
      </c>
      <c r="L322" s="166"/>
      <c r="M322" s="166"/>
      <c r="N322" s="166"/>
      <c r="O322" s="166"/>
      <c r="P322" s="166"/>
      <c r="Q322" s="166"/>
      <c r="R322" s="169"/>
      <c r="T322" s="170"/>
      <c r="U322" s="166"/>
      <c r="V322" s="166"/>
      <c r="W322" s="166"/>
      <c r="X322" s="166"/>
      <c r="Y322" s="166"/>
      <c r="Z322" s="166"/>
      <c r="AA322" s="171"/>
      <c r="AT322" s="172" t="s">
        <v>167</v>
      </c>
      <c r="AU322" s="172" t="s">
        <v>99</v>
      </c>
      <c r="AV322" s="10" t="s">
        <v>99</v>
      </c>
      <c r="AW322" s="10" t="s">
        <v>35</v>
      </c>
      <c r="AX322" s="10" t="s">
        <v>78</v>
      </c>
      <c r="AY322" s="172" t="s">
        <v>151</v>
      </c>
    </row>
    <row r="323" spans="2:65" s="11" customFormat="1" ht="22.5" customHeight="1">
      <c r="B323" s="173"/>
      <c r="C323" s="174"/>
      <c r="D323" s="174"/>
      <c r="E323" s="175" t="s">
        <v>5</v>
      </c>
      <c r="F323" s="326" t="s">
        <v>514</v>
      </c>
      <c r="G323" s="327"/>
      <c r="H323" s="327"/>
      <c r="I323" s="327"/>
      <c r="J323" s="174"/>
      <c r="K323" s="176" t="s">
        <v>5</v>
      </c>
      <c r="L323" s="174"/>
      <c r="M323" s="174"/>
      <c r="N323" s="174"/>
      <c r="O323" s="174"/>
      <c r="P323" s="174"/>
      <c r="Q323" s="174"/>
      <c r="R323" s="177"/>
      <c r="T323" s="178"/>
      <c r="U323" s="174"/>
      <c r="V323" s="174"/>
      <c r="W323" s="174"/>
      <c r="X323" s="174"/>
      <c r="Y323" s="174"/>
      <c r="Z323" s="174"/>
      <c r="AA323" s="179"/>
      <c r="AT323" s="180" t="s">
        <v>167</v>
      </c>
      <c r="AU323" s="180" t="s">
        <v>99</v>
      </c>
      <c r="AV323" s="11" t="s">
        <v>83</v>
      </c>
      <c r="AW323" s="11" t="s">
        <v>35</v>
      </c>
      <c r="AX323" s="11" t="s">
        <v>78</v>
      </c>
      <c r="AY323" s="180" t="s">
        <v>151</v>
      </c>
    </row>
    <row r="324" spans="2:65" s="10" customFormat="1" ht="22.5" customHeight="1">
      <c r="B324" s="165"/>
      <c r="C324" s="166"/>
      <c r="D324" s="166"/>
      <c r="E324" s="167" t="s">
        <v>5</v>
      </c>
      <c r="F324" s="328" t="s">
        <v>515</v>
      </c>
      <c r="G324" s="329"/>
      <c r="H324" s="329"/>
      <c r="I324" s="329"/>
      <c r="J324" s="166"/>
      <c r="K324" s="168">
        <v>9.5</v>
      </c>
      <c r="L324" s="166"/>
      <c r="M324" s="166"/>
      <c r="N324" s="166"/>
      <c r="O324" s="166"/>
      <c r="P324" s="166"/>
      <c r="Q324" s="166"/>
      <c r="R324" s="169"/>
      <c r="T324" s="170"/>
      <c r="U324" s="166"/>
      <c r="V324" s="166"/>
      <c r="W324" s="166"/>
      <c r="X324" s="166"/>
      <c r="Y324" s="166"/>
      <c r="Z324" s="166"/>
      <c r="AA324" s="171"/>
      <c r="AT324" s="172" t="s">
        <v>167</v>
      </c>
      <c r="AU324" s="172" t="s">
        <v>99</v>
      </c>
      <c r="AV324" s="10" t="s">
        <v>99</v>
      </c>
      <c r="AW324" s="10" t="s">
        <v>35</v>
      </c>
      <c r="AX324" s="10" t="s">
        <v>78</v>
      </c>
      <c r="AY324" s="172" t="s">
        <v>151</v>
      </c>
    </row>
    <row r="325" spans="2:65" s="11" customFormat="1" ht="22.5" customHeight="1">
      <c r="B325" s="173"/>
      <c r="C325" s="174"/>
      <c r="D325" s="174"/>
      <c r="E325" s="175" t="s">
        <v>5</v>
      </c>
      <c r="F325" s="326" t="s">
        <v>516</v>
      </c>
      <c r="G325" s="327"/>
      <c r="H325" s="327"/>
      <c r="I325" s="327"/>
      <c r="J325" s="174"/>
      <c r="K325" s="176" t="s">
        <v>5</v>
      </c>
      <c r="L325" s="174"/>
      <c r="M325" s="174"/>
      <c r="N325" s="174"/>
      <c r="O325" s="174"/>
      <c r="P325" s="174"/>
      <c r="Q325" s="174"/>
      <c r="R325" s="177"/>
      <c r="T325" s="178"/>
      <c r="U325" s="174"/>
      <c r="V325" s="174"/>
      <c r="W325" s="174"/>
      <c r="X325" s="174"/>
      <c r="Y325" s="174"/>
      <c r="Z325" s="174"/>
      <c r="AA325" s="179"/>
      <c r="AT325" s="180" t="s">
        <v>167</v>
      </c>
      <c r="AU325" s="180" t="s">
        <v>99</v>
      </c>
      <c r="AV325" s="11" t="s">
        <v>83</v>
      </c>
      <c r="AW325" s="11" t="s">
        <v>35</v>
      </c>
      <c r="AX325" s="11" t="s">
        <v>78</v>
      </c>
      <c r="AY325" s="180" t="s">
        <v>151</v>
      </c>
    </row>
    <row r="326" spans="2:65" s="10" customFormat="1" ht="22.5" customHeight="1">
      <c r="B326" s="165"/>
      <c r="C326" s="166"/>
      <c r="D326" s="166"/>
      <c r="E326" s="167" t="s">
        <v>5</v>
      </c>
      <c r="F326" s="328" t="s">
        <v>522</v>
      </c>
      <c r="G326" s="329"/>
      <c r="H326" s="329"/>
      <c r="I326" s="329"/>
      <c r="J326" s="166"/>
      <c r="K326" s="168">
        <v>18</v>
      </c>
      <c r="L326" s="166"/>
      <c r="M326" s="166"/>
      <c r="N326" s="166"/>
      <c r="O326" s="166"/>
      <c r="P326" s="166"/>
      <c r="Q326" s="166"/>
      <c r="R326" s="169"/>
      <c r="T326" s="170"/>
      <c r="U326" s="166"/>
      <c r="V326" s="166"/>
      <c r="W326" s="166"/>
      <c r="X326" s="166"/>
      <c r="Y326" s="166"/>
      <c r="Z326" s="166"/>
      <c r="AA326" s="171"/>
      <c r="AT326" s="172" t="s">
        <v>167</v>
      </c>
      <c r="AU326" s="172" t="s">
        <v>99</v>
      </c>
      <c r="AV326" s="10" t="s">
        <v>99</v>
      </c>
      <c r="AW326" s="10" t="s">
        <v>35</v>
      </c>
      <c r="AX326" s="10" t="s">
        <v>78</v>
      </c>
      <c r="AY326" s="172" t="s">
        <v>151</v>
      </c>
    </row>
    <row r="327" spans="2:65" s="11" customFormat="1" ht="22.5" customHeight="1">
      <c r="B327" s="173"/>
      <c r="C327" s="174"/>
      <c r="D327" s="174"/>
      <c r="E327" s="175" t="s">
        <v>5</v>
      </c>
      <c r="F327" s="326" t="s">
        <v>523</v>
      </c>
      <c r="G327" s="327"/>
      <c r="H327" s="327"/>
      <c r="I327" s="327"/>
      <c r="J327" s="174"/>
      <c r="K327" s="176" t="s">
        <v>5</v>
      </c>
      <c r="L327" s="174"/>
      <c r="M327" s="174"/>
      <c r="N327" s="174"/>
      <c r="O327" s="174"/>
      <c r="P327" s="174"/>
      <c r="Q327" s="174"/>
      <c r="R327" s="177"/>
      <c r="T327" s="178"/>
      <c r="U327" s="174"/>
      <c r="V327" s="174"/>
      <c r="W327" s="174"/>
      <c r="X327" s="174"/>
      <c r="Y327" s="174"/>
      <c r="Z327" s="174"/>
      <c r="AA327" s="179"/>
      <c r="AT327" s="180" t="s">
        <v>167</v>
      </c>
      <c r="AU327" s="180" t="s">
        <v>99</v>
      </c>
      <c r="AV327" s="11" t="s">
        <v>83</v>
      </c>
      <c r="AW327" s="11" t="s">
        <v>35</v>
      </c>
      <c r="AX327" s="11" t="s">
        <v>78</v>
      </c>
      <c r="AY327" s="180" t="s">
        <v>151</v>
      </c>
    </row>
    <row r="328" spans="2:65" s="10" customFormat="1" ht="22.5" customHeight="1">
      <c r="B328" s="165"/>
      <c r="C328" s="166"/>
      <c r="D328" s="166"/>
      <c r="E328" s="167" t="s">
        <v>5</v>
      </c>
      <c r="F328" s="328" t="s">
        <v>524</v>
      </c>
      <c r="G328" s="329"/>
      <c r="H328" s="329"/>
      <c r="I328" s="329"/>
      <c r="J328" s="166"/>
      <c r="K328" s="168">
        <v>49.5</v>
      </c>
      <c r="L328" s="166"/>
      <c r="M328" s="166"/>
      <c r="N328" s="166"/>
      <c r="O328" s="166"/>
      <c r="P328" s="166"/>
      <c r="Q328" s="166"/>
      <c r="R328" s="169"/>
      <c r="T328" s="170"/>
      <c r="U328" s="166"/>
      <c r="V328" s="166"/>
      <c r="W328" s="166"/>
      <c r="X328" s="166"/>
      <c r="Y328" s="166"/>
      <c r="Z328" s="166"/>
      <c r="AA328" s="171"/>
      <c r="AT328" s="172" t="s">
        <v>167</v>
      </c>
      <c r="AU328" s="172" t="s">
        <v>99</v>
      </c>
      <c r="AV328" s="10" t="s">
        <v>99</v>
      </c>
      <c r="AW328" s="10" t="s">
        <v>35</v>
      </c>
      <c r="AX328" s="10" t="s">
        <v>78</v>
      </c>
      <c r="AY328" s="172" t="s">
        <v>151</v>
      </c>
    </row>
    <row r="329" spans="2:65" s="12" customFormat="1" ht="22.5" customHeight="1">
      <c r="B329" s="181"/>
      <c r="C329" s="182"/>
      <c r="D329" s="182"/>
      <c r="E329" s="183" t="s">
        <v>5</v>
      </c>
      <c r="F329" s="330" t="s">
        <v>185</v>
      </c>
      <c r="G329" s="331"/>
      <c r="H329" s="331"/>
      <c r="I329" s="331"/>
      <c r="J329" s="182"/>
      <c r="K329" s="184">
        <v>155.5</v>
      </c>
      <c r="L329" s="182"/>
      <c r="M329" s="182"/>
      <c r="N329" s="182"/>
      <c r="O329" s="182"/>
      <c r="P329" s="182"/>
      <c r="Q329" s="182"/>
      <c r="R329" s="185"/>
      <c r="T329" s="186"/>
      <c r="U329" s="182"/>
      <c r="V329" s="182"/>
      <c r="W329" s="182"/>
      <c r="X329" s="182"/>
      <c r="Y329" s="182"/>
      <c r="Z329" s="182"/>
      <c r="AA329" s="187"/>
      <c r="AT329" s="188" t="s">
        <v>167</v>
      </c>
      <c r="AU329" s="188" t="s">
        <v>99</v>
      </c>
      <c r="AV329" s="12" t="s">
        <v>156</v>
      </c>
      <c r="AW329" s="12" t="s">
        <v>35</v>
      </c>
      <c r="AX329" s="12" t="s">
        <v>83</v>
      </c>
      <c r="AY329" s="188" t="s">
        <v>151</v>
      </c>
    </row>
    <row r="330" spans="2:65" s="1" customFormat="1" ht="31.5" customHeight="1">
      <c r="B330" s="129"/>
      <c r="C330" s="158" t="s">
        <v>525</v>
      </c>
      <c r="D330" s="158" t="s">
        <v>152</v>
      </c>
      <c r="E330" s="159" t="s">
        <v>526</v>
      </c>
      <c r="F330" s="315" t="s">
        <v>527</v>
      </c>
      <c r="G330" s="315"/>
      <c r="H330" s="315"/>
      <c r="I330" s="315"/>
      <c r="J330" s="160" t="s">
        <v>373</v>
      </c>
      <c r="K330" s="161">
        <v>18</v>
      </c>
      <c r="L330" s="316">
        <v>0</v>
      </c>
      <c r="M330" s="316"/>
      <c r="N330" s="317">
        <f>ROUND(L330*K330,2)</f>
        <v>0</v>
      </c>
      <c r="O330" s="317"/>
      <c r="P330" s="317"/>
      <c r="Q330" s="317"/>
      <c r="R330" s="132"/>
      <c r="T330" s="162" t="s">
        <v>5</v>
      </c>
      <c r="U330" s="46" t="s">
        <v>43</v>
      </c>
      <c r="V330" s="38"/>
      <c r="W330" s="163">
        <f>V330*K330</f>
        <v>0</v>
      </c>
      <c r="X330" s="163">
        <v>0</v>
      </c>
      <c r="Y330" s="163">
        <f>X330*K330</f>
        <v>0</v>
      </c>
      <c r="Z330" s="163">
        <v>0</v>
      </c>
      <c r="AA330" s="164">
        <f>Z330*K330</f>
        <v>0</v>
      </c>
      <c r="AR330" s="20" t="s">
        <v>156</v>
      </c>
      <c r="AT330" s="20" t="s">
        <v>152</v>
      </c>
      <c r="AU330" s="20" t="s">
        <v>99</v>
      </c>
      <c r="AY330" s="20" t="s">
        <v>151</v>
      </c>
      <c r="BE330" s="103">
        <f>IF(U330="základní",N330,0)</f>
        <v>0</v>
      </c>
      <c r="BF330" s="103">
        <f>IF(U330="snížená",N330,0)</f>
        <v>0</v>
      </c>
      <c r="BG330" s="103">
        <f>IF(U330="zákl. přenesená",N330,0)</f>
        <v>0</v>
      </c>
      <c r="BH330" s="103">
        <f>IF(U330="sníž. přenesená",N330,0)</f>
        <v>0</v>
      </c>
      <c r="BI330" s="103">
        <f>IF(U330="nulová",N330,0)</f>
        <v>0</v>
      </c>
      <c r="BJ330" s="20" t="s">
        <v>83</v>
      </c>
      <c r="BK330" s="103">
        <f>ROUND(L330*K330,2)</f>
        <v>0</v>
      </c>
      <c r="BL330" s="20" t="s">
        <v>156</v>
      </c>
      <c r="BM330" s="20" t="s">
        <v>528</v>
      </c>
    </row>
    <row r="331" spans="2:65" s="1" customFormat="1" ht="31.5" customHeight="1">
      <c r="B331" s="129"/>
      <c r="C331" s="158" t="s">
        <v>529</v>
      </c>
      <c r="D331" s="158" t="s">
        <v>152</v>
      </c>
      <c r="E331" s="159" t="s">
        <v>530</v>
      </c>
      <c r="F331" s="315" t="s">
        <v>531</v>
      </c>
      <c r="G331" s="315"/>
      <c r="H331" s="315"/>
      <c r="I331" s="315"/>
      <c r="J331" s="160" t="s">
        <v>164</v>
      </c>
      <c r="K331" s="161">
        <v>13.815</v>
      </c>
      <c r="L331" s="316">
        <v>0</v>
      </c>
      <c r="M331" s="316"/>
      <c r="N331" s="317">
        <f>ROUND(L331*K331,2)</f>
        <v>0</v>
      </c>
      <c r="O331" s="317"/>
      <c r="P331" s="317"/>
      <c r="Q331" s="317"/>
      <c r="R331" s="132"/>
      <c r="T331" s="162" t="s">
        <v>5</v>
      </c>
      <c r="U331" s="46" t="s">
        <v>43</v>
      </c>
      <c r="V331" s="38"/>
      <c r="W331" s="163">
        <f>V331*K331</f>
        <v>0</v>
      </c>
      <c r="X331" s="163">
        <v>0</v>
      </c>
      <c r="Y331" s="163">
        <f>X331*K331</f>
        <v>0</v>
      </c>
      <c r="Z331" s="163">
        <v>1.95</v>
      </c>
      <c r="AA331" s="164">
        <f>Z331*K331</f>
        <v>26.939249999999998</v>
      </c>
      <c r="AR331" s="20" t="s">
        <v>156</v>
      </c>
      <c r="AT331" s="20" t="s">
        <v>152</v>
      </c>
      <c r="AU331" s="20" t="s">
        <v>99</v>
      </c>
      <c r="AY331" s="20" t="s">
        <v>151</v>
      </c>
      <c r="BE331" s="103">
        <f>IF(U331="základní",N331,0)</f>
        <v>0</v>
      </c>
      <c r="BF331" s="103">
        <f>IF(U331="snížená",N331,0)</f>
        <v>0</v>
      </c>
      <c r="BG331" s="103">
        <f>IF(U331="zákl. přenesená",N331,0)</f>
        <v>0</v>
      </c>
      <c r="BH331" s="103">
        <f>IF(U331="sníž. přenesená",N331,0)</f>
        <v>0</v>
      </c>
      <c r="BI331" s="103">
        <f>IF(U331="nulová",N331,0)</f>
        <v>0</v>
      </c>
      <c r="BJ331" s="20" t="s">
        <v>83</v>
      </c>
      <c r="BK331" s="103">
        <f>ROUND(L331*K331,2)</f>
        <v>0</v>
      </c>
      <c r="BL331" s="20" t="s">
        <v>156</v>
      </c>
      <c r="BM331" s="20" t="s">
        <v>532</v>
      </c>
    </row>
    <row r="332" spans="2:65" s="11" customFormat="1" ht="22.5" customHeight="1">
      <c r="B332" s="173"/>
      <c r="C332" s="174"/>
      <c r="D332" s="174"/>
      <c r="E332" s="175" t="s">
        <v>5</v>
      </c>
      <c r="F332" s="332" t="s">
        <v>533</v>
      </c>
      <c r="G332" s="333"/>
      <c r="H332" s="333"/>
      <c r="I332" s="333"/>
      <c r="J332" s="174"/>
      <c r="K332" s="176" t="s">
        <v>5</v>
      </c>
      <c r="L332" s="174"/>
      <c r="M332" s="174"/>
      <c r="N332" s="174"/>
      <c r="O332" s="174"/>
      <c r="P332" s="174"/>
      <c r="Q332" s="174"/>
      <c r="R332" s="177"/>
      <c r="T332" s="178"/>
      <c r="U332" s="174"/>
      <c r="V332" s="174"/>
      <c r="W332" s="174"/>
      <c r="X332" s="174"/>
      <c r="Y332" s="174"/>
      <c r="Z332" s="174"/>
      <c r="AA332" s="179"/>
      <c r="AT332" s="180" t="s">
        <v>167</v>
      </c>
      <c r="AU332" s="180" t="s">
        <v>99</v>
      </c>
      <c r="AV332" s="11" t="s">
        <v>83</v>
      </c>
      <c r="AW332" s="11" t="s">
        <v>35</v>
      </c>
      <c r="AX332" s="11" t="s">
        <v>78</v>
      </c>
      <c r="AY332" s="180" t="s">
        <v>151</v>
      </c>
    </row>
    <row r="333" spans="2:65" s="10" customFormat="1" ht="22.5" customHeight="1">
      <c r="B333" s="165"/>
      <c r="C333" s="166"/>
      <c r="D333" s="166"/>
      <c r="E333" s="167" t="s">
        <v>5</v>
      </c>
      <c r="F333" s="328" t="s">
        <v>534</v>
      </c>
      <c r="G333" s="329"/>
      <c r="H333" s="329"/>
      <c r="I333" s="329"/>
      <c r="J333" s="166"/>
      <c r="K333" s="168">
        <v>12.15</v>
      </c>
      <c r="L333" s="166"/>
      <c r="M333" s="166"/>
      <c r="N333" s="166"/>
      <c r="O333" s="166"/>
      <c r="P333" s="166"/>
      <c r="Q333" s="166"/>
      <c r="R333" s="169"/>
      <c r="T333" s="170"/>
      <c r="U333" s="166"/>
      <c r="V333" s="166"/>
      <c r="W333" s="166"/>
      <c r="X333" s="166"/>
      <c r="Y333" s="166"/>
      <c r="Z333" s="166"/>
      <c r="AA333" s="171"/>
      <c r="AT333" s="172" t="s">
        <v>167</v>
      </c>
      <c r="AU333" s="172" t="s">
        <v>99</v>
      </c>
      <c r="AV333" s="10" t="s">
        <v>99</v>
      </c>
      <c r="AW333" s="10" t="s">
        <v>35</v>
      </c>
      <c r="AX333" s="10" t="s">
        <v>78</v>
      </c>
      <c r="AY333" s="172" t="s">
        <v>151</v>
      </c>
    </row>
    <row r="334" spans="2:65" s="11" customFormat="1" ht="22.5" customHeight="1">
      <c r="B334" s="173"/>
      <c r="C334" s="174"/>
      <c r="D334" s="174"/>
      <c r="E334" s="175" t="s">
        <v>5</v>
      </c>
      <c r="F334" s="326" t="s">
        <v>535</v>
      </c>
      <c r="G334" s="327"/>
      <c r="H334" s="327"/>
      <c r="I334" s="327"/>
      <c r="J334" s="174"/>
      <c r="K334" s="176" t="s">
        <v>5</v>
      </c>
      <c r="L334" s="174"/>
      <c r="M334" s="174"/>
      <c r="N334" s="174"/>
      <c r="O334" s="174"/>
      <c r="P334" s="174"/>
      <c r="Q334" s="174"/>
      <c r="R334" s="177"/>
      <c r="T334" s="178"/>
      <c r="U334" s="174"/>
      <c r="V334" s="174"/>
      <c r="W334" s="174"/>
      <c r="X334" s="174"/>
      <c r="Y334" s="174"/>
      <c r="Z334" s="174"/>
      <c r="AA334" s="179"/>
      <c r="AT334" s="180" t="s">
        <v>167</v>
      </c>
      <c r="AU334" s="180" t="s">
        <v>99</v>
      </c>
      <c r="AV334" s="11" t="s">
        <v>83</v>
      </c>
      <c r="AW334" s="11" t="s">
        <v>35</v>
      </c>
      <c r="AX334" s="11" t="s">
        <v>78</v>
      </c>
      <c r="AY334" s="180" t="s">
        <v>151</v>
      </c>
    </row>
    <row r="335" spans="2:65" s="10" customFormat="1" ht="22.5" customHeight="1">
      <c r="B335" s="165"/>
      <c r="C335" s="166"/>
      <c r="D335" s="166"/>
      <c r="E335" s="167" t="s">
        <v>5</v>
      </c>
      <c r="F335" s="328" t="s">
        <v>536</v>
      </c>
      <c r="G335" s="329"/>
      <c r="H335" s="329"/>
      <c r="I335" s="329"/>
      <c r="J335" s="166"/>
      <c r="K335" s="168">
        <v>1.665</v>
      </c>
      <c r="L335" s="166"/>
      <c r="M335" s="166"/>
      <c r="N335" s="166"/>
      <c r="O335" s="166"/>
      <c r="P335" s="166"/>
      <c r="Q335" s="166"/>
      <c r="R335" s="169"/>
      <c r="T335" s="170"/>
      <c r="U335" s="166"/>
      <c r="V335" s="166"/>
      <c r="W335" s="166"/>
      <c r="X335" s="166"/>
      <c r="Y335" s="166"/>
      <c r="Z335" s="166"/>
      <c r="AA335" s="171"/>
      <c r="AT335" s="172" t="s">
        <v>167</v>
      </c>
      <c r="AU335" s="172" t="s">
        <v>99</v>
      </c>
      <c r="AV335" s="10" t="s">
        <v>99</v>
      </c>
      <c r="AW335" s="10" t="s">
        <v>35</v>
      </c>
      <c r="AX335" s="10" t="s">
        <v>78</v>
      </c>
      <c r="AY335" s="172" t="s">
        <v>151</v>
      </c>
    </row>
    <row r="336" spans="2:65" s="12" customFormat="1" ht="22.5" customHeight="1">
      <c r="B336" s="181"/>
      <c r="C336" s="182"/>
      <c r="D336" s="182"/>
      <c r="E336" s="183" t="s">
        <v>5</v>
      </c>
      <c r="F336" s="330" t="s">
        <v>185</v>
      </c>
      <c r="G336" s="331"/>
      <c r="H336" s="331"/>
      <c r="I336" s="331"/>
      <c r="J336" s="182"/>
      <c r="K336" s="184">
        <v>13.815</v>
      </c>
      <c r="L336" s="182"/>
      <c r="M336" s="182"/>
      <c r="N336" s="182"/>
      <c r="O336" s="182"/>
      <c r="P336" s="182"/>
      <c r="Q336" s="182"/>
      <c r="R336" s="185"/>
      <c r="T336" s="186"/>
      <c r="U336" s="182"/>
      <c r="V336" s="182"/>
      <c r="W336" s="182"/>
      <c r="X336" s="182"/>
      <c r="Y336" s="182"/>
      <c r="Z336" s="182"/>
      <c r="AA336" s="187"/>
      <c r="AT336" s="188" t="s">
        <v>167</v>
      </c>
      <c r="AU336" s="188" t="s">
        <v>99</v>
      </c>
      <c r="AV336" s="12" t="s">
        <v>156</v>
      </c>
      <c r="AW336" s="12" t="s">
        <v>35</v>
      </c>
      <c r="AX336" s="12" t="s">
        <v>83</v>
      </c>
      <c r="AY336" s="188" t="s">
        <v>151</v>
      </c>
    </row>
    <row r="337" spans="2:65" s="1" customFormat="1" ht="22.5" customHeight="1">
      <c r="B337" s="129"/>
      <c r="C337" s="158" t="s">
        <v>537</v>
      </c>
      <c r="D337" s="158" t="s">
        <v>152</v>
      </c>
      <c r="E337" s="159" t="s">
        <v>538</v>
      </c>
      <c r="F337" s="315" t="s">
        <v>539</v>
      </c>
      <c r="G337" s="315"/>
      <c r="H337" s="315"/>
      <c r="I337" s="315"/>
      <c r="J337" s="160" t="s">
        <v>164</v>
      </c>
      <c r="K337" s="161">
        <v>13.815</v>
      </c>
      <c r="L337" s="316">
        <v>0</v>
      </c>
      <c r="M337" s="316"/>
      <c r="N337" s="317">
        <f>ROUND(L337*K337,2)</f>
        <v>0</v>
      </c>
      <c r="O337" s="317"/>
      <c r="P337" s="317"/>
      <c r="Q337" s="317"/>
      <c r="R337" s="132"/>
      <c r="T337" s="162" t="s">
        <v>5</v>
      </c>
      <c r="U337" s="46" t="s">
        <v>43</v>
      </c>
      <c r="V337" s="38"/>
      <c r="W337" s="163">
        <f>V337*K337</f>
        <v>0</v>
      </c>
      <c r="X337" s="163">
        <v>0.54034000000000004</v>
      </c>
      <c r="Y337" s="163">
        <f>X337*K337</f>
        <v>7.4647971000000002</v>
      </c>
      <c r="Z337" s="163">
        <v>0</v>
      </c>
      <c r="AA337" s="164">
        <f>Z337*K337</f>
        <v>0</v>
      </c>
      <c r="AR337" s="20" t="s">
        <v>156</v>
      </c>
      <c r="AT337" s="20" t="s">
        <v>152</v>
      </c>
      <c r="AU337" s="20" t="s">
        <v>99</v>
      </c>
      <c r="AY337" s="20" t="s">
        <v>151</v>
      </c>
      <c r="BE337" s="103">
        <f>IF(U337="základní",N337,0)</f>
        <v>0</v>
      </c>
      <c r="BF337" s="103">
        <f>IF(U337="snížená",N337,0)</f>
        <v>0</v>
      </c>
      <c r="BG337" s="103">
        <f>IF(U337="zákl. přenesená",N337,0)</f>
        <v>0</v>
      </c>
      <c r="BH337" s="103">
        <f>IF(U337="sníž. přenesená",N337,0)</f>
        <v>0</v>
      </c>
      <c r="BI337" s="103">
        <f>IF(U337="nulová",N337,0)</f>
        <v>0</v>
      </c>
      <c r="BJ337" s="20" t="s">
        <v>83</v>
      </c>
      <c r="BK337" s="103">
        <f>ROUND(L337*K337,2)</f>
        <v>0</v>
      </c>
      <c r="BL337" s="20" t="s">
        <v>156</v>
      </c>
      <c r="BM337" s="20" t="s">
        <v>540</v>
      </c>
    </row>
    <row r="338" spans="2:65" s="1" customFormat="1" ht="22.5" customHeight="1">
      <c r="B338" s="129"/>
      <c r="C338" s="189" t="s">
        <v>541</v>
      </c>
      <c r="D338" s="189" t="s">
        <v>273</v>
      </c>
      <c r="E338" s="190" t="s">
        <v>542</v>
      </c>
      <c r="F338" s="334" t="s">
        <v>543</v>
      </c>
      <c r="G338" s="334"/>
      <c r="H338" s="334"/>
      <c r="I338" s="334"/>
      <c r="J338" s="191" t="s">
        <v>337</v>
      </c>
      <c r="K338" s="192">
        <v>4641.84</v>
      </c>
      <c r="L338" s="335">
        <v>0</v>
      </c>
      <c r="M338" s="335"/>
      <c r="N338" s="336">
        <f>ROUND(L338*K338,2)</f>
        <v>0</v>
      </c>
      <c r="O338" s="317"/>
      <c r="P338" s="317"/>
      <c r="Q338" s="317"/>
      <c r="R338" s="132"/>
      <c r="T338" s="162" t="s">
        <v>5</v>
      </c>
      <c r="U338" s="46" t="s">
        <v>43</v>
      </c>
      <c r="V338" s="38"/>
      <c r="W338" s="163">
        <f>V338*K338</f>
        <v>0</v>
      </c>
      <c r="X338" s="163">
        <v>5.4999999999999997E-3</v>
      </c>
      <c r="Y338" s="163">
        <f>X338*K338</f>
        <v>25.53012</v>
      </c>
      <c r="Z338" s="163">
        <v>0</v>
      </c>
      <c r="AA338" s="164">
        <f>Z338*K338</f>
        <v>0</v>
      </c>
      <c r="AR338" s="20" t="s">
        <v>190</v>
      </c>
      <c r="AT338" s="20" t="s">
        <v>273</v>
      </c>
      <c r="AU338" s="20" t="s">
        <v>99</v>
      </c>
      <c r="AY338" s="20" t="s">
        <v>151</v>
      </c>
      <c r="BE338" s="103">
        <f>IF(U338="základní",N338,0)</f>
        <v>0</v>
      </c>
      <c r="BF338" s="103">
        <f>IF(U338="snížená",N338,0)</f>
        <v>0</v>
      </c>
      <c r="BG338" s="103">
        <f>IF(U338="zákl. přenesená",N338,0)</f>
        <v>0</v>
      </c>
      <c r="BH338" s="103">
        <f>IF(U338="sníž. přenesená",N338,0)</f>
        <v>0</v>
      </c>
      <c r="BI338" s="103">
        <f>IF(U338="nulová",N338,0)</f>
        <v>0</v>
      </c>
      <c r="BJ338" s="20" t="s">
        <v>83</v>
      </c>
      <c r="BK338" s="103">
        <f>ROUND(L338*K338,2)</f>
        <v>0</v>
      </c>
      <c r="BL338" s="20" t="s">
        <v>156</v>
      </c>
      <c r="BM338" s="20" t="s">
        <v>544</v>
      </c>
    </row>
    <row r="339" spans="2:65" s="10" customFormat="1" ht="22.5" customHeight="1">
      <c r="B339" s="165"/>
      <c r="C339" s="166"/>
      <c r="D339" s="166"/>
      <c r="E339" s="167" t="s">
        <v>5</v>
      </c>
      <c r="F339" s="324" t="s">
        <v>545</v>
      </c>
      <c r="G339" s="325"/>
      <c r="H339" s="325"/>
      <c r="I339" s="325"/>
      <c r="J339" s="166"/>
      <c r="K339" s="168">
        <v>4641.84</v>
      </c>
      <c r="L339" s="166"/>
      <c r="M339" s="166"/>
      <c r="N339" s="166"/>
      <c r="O339" s="166"/>
      <c r="P339" s="166"/>
      <c r="Q339" s="166"/>
      <c r="R339" s="169"/>
      <c r="T339" s="170"/>
      <c r="U339" s="166"/>
      <c r="V339" s="166"/>
      <c r="W339" s="166"/>
      <c r="X339" s="166"/>
      <c r="Y339" s="166"/>
      <c r="Z339" s="166"/>
      <c r="AA339" s="171"/>
      <c r="AT339" s="172" t="s">
        <v>167</v>
      </c>
      <c r="AU339" s="172" t="s">
        <v>99</v>
      </c>
      <c r="AV339" s="10" t="s">
        <v>99</v>
      </c>
      <c r="AW339" s="10" t="s">
        <v>35</v>
      </c>
      <c r="AX339" s="10" t="s">
        <v>83</v>
      </c>
      <c r="AY339" s="172" t="s">
        <v>151</v>
      </c>
    </row>
    <row r="340" spans="2:65" s="1" customFormat="1" ht="31.5" customHeight="1">
      <c r="B340" s="129"/>
      <c r="C340" s="158" t="s">
        <v>546</v>
      </c>
      <c r="D340" s="158" t="s">
        <v>152</v>
      </c>
      <c r="E340" s="159" t="s">
        <v>547</v>
      </c>
      <c r="F340" s="315" t="s">
        <v>548</v>
      </c>
      <c r="G340" s="315"/>
      <c r="H340" s="315"/>
      <c r="I340" s="315"/>
      <c r="J340" s="160" t="s">
        <v>155</v>
      </c>
      <c r="K340" s="161">
        <v>49.3</v>
      </c>
      <c r="L340" s="316">
        <v>0</v>
      </c>
      <c r="M340" s="316"/>
      <c r="N340" s="317">
        <f>ROUND(L340*K340,2)</f>
        <v>0</v>
      </c>
      <c r="O340" s="317"/>
      <c r="P340" s="317"/>
      <c r="Q340" s="317"/>
      <c r="R340" s="132"/>
      <c r="T340" s="162" t="s">
        <v>5</v>
      </c>
      <c r="U340" s="46" t="s">
        <v>43</v>
      </c>
      <c r="V340" s="38"/>
      <c r="W340" s="163">
        <f>V340*K340</f>
        <v>0</v>
      </c>
      <c r="X340" s="163">
        <v>1.9429999999999999E-2</v>
      </c>
      <c r="Y340" s="163">
        <f>X340*K340</f>
        <v>0.95789899999999994</v>
      </c>
      <c r="Z340" s="163">
        <v>0</v>
      </c>
      <c r="AA340" s="164">
        <f>Z340*K340</f>
        <v>0</v>
      </c>
      <c r="AR340" s="20" t="s">
        <v>156</v>
      </c>
      <c r="AT340" s="20" t="s">
        <v>152</v>
      </c>
      <c r="AU340" s="20" t="s">
        <v>99</v>
      </c>
      <c r="AY340" s="20" t="s">
        <v>151</v>
      </c>
      <c r="BE340" s="103">
        <f>IF(U340="základní",N340,0)</f>
        <v>0</v>
      </c>
      <c r="BF340" s="103">
        <f>IF(U340="snížená",N340,0)</f>
        <v>0</v>
      </c>
      <c r="BG340" s="103">
        <f>IF(U340="zákl. přenesená",N340,0)</f>
        <v>0</v>
      </c>
      <c r="BH340" s="103">
        <f>IF(U340="sníž. přenesená",N340,0)</f>
        <v>0</v>
      </c>
      <c r="BI340" s="103">
        <f>IF(U340="nulová",N340,0)</f>
        <v>0</v>
      </c>
      <c r="BJ340" s="20" t="s">
        <v>83</v>
      </c>
      <c r="BK340" s="103">
        <f>ROUND(L340*K340,2)</f>
        <v>0</v>
      </c>
      <c r="BL340" s="20" t="s">
        <v>156</v>
      </c>
      <c r="BM340" s="20" t="s">
        <v>549</v>
      </c>
    </row>
    <row r="341" spans="2:65" s="1" customFormat="1" ht="31.5" customHeight="1">
      <c r="B341" s="129"/>
      <c r="C341" s="158" t="s">
        <v>550</v>
      </c>
      <c r="D341" s="158" t="s">
        <v>152</v>
      </c>
      <c r="E341" s="159" t="s">
        <v>551</v>
      </c>
      <c r="F341" s="315" t="s">
        <v>552</v>
      </c>
      <c r="G341" s="315"/>
      <c r="H341" s="315"/>
      <c r="I341" s="315"/>
      <c r="J341" s="160" t="s">
        <v>155</v>
      </c>
      <c r="K341" s="161">
        <v>49.3</v>
      </c>
      <c r="L341" s="316">
        <v>0</v>
      </c>
      <c r="M341" s="316"/>
      <c r="N341" s="317">
        <f>ROUND(L341*K341,2)</f>
        <v>0</v>
      </c>
      <c r="O341" s="317"/>
      <c r="P341" s="317"/>
      <c r="Q341" s="317"/>
      <c r="R341" s="132"/>
      <c r="T341" s="162" t="s">
        <v>5</v>
      </c>
      <c r="U341" s="46" t="s">
        <v>43</v>
      </c>
      <c r="V341" s="38"/>
      <c r="W341" s="163">
        <f>V341*K341</f>
        <v>0</v>
      </c>
      <c r="X341" s="163">
        <v>3.5599999999999998E-3</v>
      </c>
      <c r="Y341" s="163">
        <f>X341*K341</f>
        <v>0.17550799999999997</v>
      </c>
      <c r="Z341" s="163">
        <v>0</v>
      </c>
      <c r="AA341" s="164">
        <f>Z341*K341</f>
        <v>0</v>
      </c>
      <c r="AR341" s="20" t="s">
        <v>156</v>
      </c>
      <c r="AT341" s="20" t="s">
        <v>152</v>
      </c>
      <c r="AU341" s="20" t="s">
        <v>99</v>
      </c>
      <c r="AY341" s="20" t="s">
        <v>151</v>
      </c>
      <c r="BE341" s="103">
        <f>IF(U341="základní",N341,0)</f>
        <v>0</v>
      </c>
      <c r="BF341" s="103">
        <f>IF(U341="snížená",N341,0)</f>
        <v>0</v>
      </c>
      <c r="BG341" s="103">
        <f>IF(U341="zákl. přenesená",N341,0)</f>
        <v>0</v>
      </c>
      <c r="BH341" s="103">
        <f>IF(U341="sníž. přenesená",N341,0)</f>
        <v>0</v>
      </c>
      <c r="BI341" s="103">
        <f>IF(U341="nulová",N341,0)</f>
        <v>0</v>
      </c>
      <c r="BJ341" s="20" t="s">
        <v>83</v>
      </c>
      <c r="BK341" s="103">
        <f>ROUND(L341*K341,2)</f>
        <v>0</v>
      </c>
      <c r="BL341" s="20" t="s">
        <v>156</v>
      </c>
      <c r="BM341" s="20" t="s">
        <v>553</v>
      </c>
    </row>
    <row r="342" spans="2:65" s="11" customFormat="1" ht="22.5" customHeight="1">
      <c r="B342" s="173"/>
      <c r="C342" s="174"/>
      <c r="D342" s="174"/>
      <c r="E342" s="175" t="s">
        <v>5</v>
      </c>
      <c r="F342" s="332" t="s">
        <v>554</v>
      </c>
      <c r="G342" s="333"/>
      <c r="H342" s="333"/>
      <c r="I342" s="333"/>
      <c r="J342" s="174"/>
      <c r="K342" s="176" t="s">
        <v>5</v>
      </c>
      <c r="L342" s="174"/>
      <c r="M342" s="174"/>
      <c r="N342" s="174"/>
      <c r="O342" s="174"/>
      <c r="P342" s="174"/>
      <c r="Q342" s="174"/>
      <c r="R342" s="177"/>
      <c r="T342" s="178"/>
      <c r="U342" s="174"/>
      <c r="V342" s="174"/>
      <c r="W342" s="174"/>
      <c r="X342" s="174"/>
      <c r="Y342" s="174"/>
      <c r="Z342" s="174"/>
      <c r="AA342" s="179"/>
      <c r="AT342" s="180" t="s">
        <v>167</v>
      </c>
      <c r="AU342" s="180" t="s">
        <v>99</v>
      </c>
      <c r="AV342" s="11" t="s">
        <v>83</v>
      </c>
      <c r="AW342" s="11" t="s">
        <v>35</v>
      </c>
      <c r="AX342" s="11" t="s">
        <v>78</v>
      </c>
      <c r="AY342" s="180" t="s">
        <v>151</v>
      </c>
    </row>
    <row r="343" spans="2:65" s="10" customFormat="1" ht="22.5" customHeight="1">
      <c r="B343" s="165"/>
      <c r="C343" s="166"/>
      <c r="D343" s="166"/>
      <c r="E343" s="167" t="s">
        <v>5</v>
      </c>
      <c r="F343" s="328" t="s">
        <v>555</v>
      </c>
      <c r="G343" s="329"/>
      <c r="H343" s="329"/>
      <c r="I343" s="329"/>
      <c r="J343" s="166"/>
      <c r="K343" s="168">
        <v>49.3</v>
      </c>
      <c r="L343" s="166"/>
      <c r="M343" s="166"/>
      <c r="N343" s="166"/>
      <c r="O343" s="166"/>
      <c r="P343" s="166"/>
      <c r="Q343" s="166"/>
      <c r="R343" s="169"/>
      <c r="T343" s="170"/>
      <c r="U343" s="166"/>
      <c r="V343" s="166"/>
      <c r="W343" s="166"/>
      <c r="X343" s="166"/>
      <c r="Y343" s="166"/>
      <c r="Z343" s="166"/>
      <c r="AA343" s="171"/>
      <c r="AT343" s="172" t="s">
        <v>167</v>
      </c>
      <c r="AU343" s="172" t="s">
        <v>99</v>
      </c>
      <c r="AV343" s="10" t="s">
        <v>99</v>
      </c>
      <c r="AW343" s="10" t="s">
        <v>35</v>
      </c>
      <c r="AX343" s="10" t="s">
        <v>83</v>
      </c>
      <c r="AY343" s="172" t="s">
        <v>151</v>
      </c>
    </row>
    <row r="344" spans="2:65" s="1" customFormat="1" ht="31.5" customHeight="1">
      <c r="B344" s="129"/>
      <c r="C344" s="158" t="s">
        <v>556</v>
      </c>
      <c r="D344" s="158" t="s">
        <v>152</v>
      </c>
      <c r="E344" s="159" t="s">
        <v>557</v>
      </c>
      <c r="F344" s="315" t="s">
        <v>558</v>
      </c>
      <c r="G344" s="315"/>
      <c r="H344" s="315"/>
      <c r="I344" s="315"/>
      <c r="J344" s="160" t="s">
        <v>373</v>
      </c>
      <c r="K344" s="161">
        <v>18</v>
      </c>
      <c r="L344" s="316">
        <v>0</v>
      </c>
      <c r="M344" s="316"/>
      <c r="N344" s="317">
        <f>ROUND(L344*K344,2)</f>
        <v>0</v>
      </c>
      <c r="O344" s="317"/>
      <c r="P344" s="317"/>
      <c r="Q344" s="317"/>
      <c r="R344" s="132"/>
      <c r="T344" s="162" t="s">
        <v>5</v>
      </c>
      <c r="U344" s="46" t="s">
        <v>43</v>
      </c>
      <c r="V344" s="38"/>
      <c r="W344" s="163">
        <f>V344*K344</f>
        <v>0</v>
      </c>
      <c r="X344" s="163">
        <v>3.0300000000000001E-3</v>
      </c>
      <c r="Y344" s="163">
        <f>X344*K344</f>
        <v>5.4540000000000005E-2</v>
      </c>
      <c r="Z344" s="163">
        <v>0</v>
      </c>
      <c r="AA344" s="164">
        <f>Z344*K344</f>
        <v>0</v>
      </c>
      <c r="AR344" s="20" t="s">
        <v>156</v>
      </c>
      <c r="AT344" s="20" t="s">
        <v>152</v>
      </c>
      <c r="AU344" s="20" t="s">
        <v>99</v>
      </c>
      <c r="AY344" s="20" t="s">
        <v>151</v>
      </c>
      <c r="BE344" s="103">
        <f>IF(U344="základní",N344,0)</f>
        <v>0</v>
      </c>
      <c r="BF344" s="103">
        <f>IF(U344="snížená",N344,0)</f>
        <v>0</v>
      </c>
      <c r="BG344" s="103">
        <f>IF(U344="zákl. přenesená",N344,0)</f>
        <v>0</v>
      </c>
      <c r="BH344" s="103">
        <f>IF(U344="sníž. přenesená",N344,0)</f>
        <v>0</v>
      </c>
      <c r="BI344" s="103">
        <f>IF(U344="nulová",N344,0)</f>
        <v>0</v>
      </c>
      <c r="BJ344" s="20" t="s">
        <v>83</v>
      </c>
      <c r="BK344" s="103">
        <f>ROUND(L344*K344,2)</f>
        <v>0</v>
      </c>
      <c r="BL344" s="20" t="s">
        <v>156</v>
      </c>
      <c r="BM344" s="20" t="s">
        <v>559</v>
      </c>
    </row>
    <row r="345" spans="2:65" s="1" customFormat="1" ht="31.5" customHeight="1">
      <c r="B345" s="129"/>
      <c r="C345" s="158" t="s">
        <v>560</v>
      </c>
      <c r="D345" s="158" t="s">
        <v>152</v>
      </c>
      <c r="E345" s="159" t="s">
        <v>561</v>
      </c>
      <c r="F345" s="315" t="s">
        <v>562</v>
      </c>
      <c r="G345" s="315"/>
      <c r="H345" s="315"/>
      <c r="I345" s="315"/>
      <c r="J345" s="160" t="s">
        <v>373</v>
      </c>
      <c r="K345" s="161">
        <v>18</v>
      </c>
      <c r="L345" s="316">
        <v>0</v>
      </c>
      <c r="M345" s="316"/>
      <c r="N345" s="317">
        <f>ROUND(L345*K345,2)</f>
        <v>0</v>
      </c>
      <c r="O345" s="317"/>
      <c r="P345" s="317"/>
      <c r="Q345" s="317"/>
      <c r="R345" s="132"/>
      <c r="T345" s="162" t="s">
        <v>5</v>
      </c>
      <c r="U345" s="46" t="s">
        <v>43</v>
      </c>
      <c r="V345" s="38"/>
      <c r="W345" s="163">
        <f>V345*K345</f>
        <v>0</v>
      </c>
      <c r="X345" s="163">
        <v>9.5E-4</v>
      </c>
      <c r="Y345" s="163">
        <f>X345*K345</f>
        <v>1.7100000000000001E-2</v>
      </c>
      <c r="Z345" s="163">
        <v>1E-3</v>
      </c>
      <c r="AA345" s="164">
        <f>Z345*K345</f>
        <v>1.8000000000000002E-2</v>
      </c>
      <c r="AR345" s="20" t="s">
        <v>156</v>
      </c>
      <c r="AT345" s="20" t="s">
        <v>152</v>
      </c>
      <c r="AU345" s="20" t="s">
        <v>99</v>
      </c>
      <c r="AY345" s="20" t="s">
        <v>151</v>
      </c>
      <c r="BE345" s="103">
        <f>IF(U345="základní",N345,0)</f>
        <v>0</v>
      </c>
      <c r="BF345" s="103">
        <f>IF(U345="snížená",N345,0)</f>
        <v>0</v>
      </c>
      <c r="BG345" s="103">
        <f>IF(U345="zákl. přenesená",N345,0)</f>
        <v>0</v>
      </c>
      <c r="BH345" s="103">
        <f>IF(U345="sníž. přenesená",N345,0)</f>
        <v>0</v>
      </c>
      <c r="BI345" s="103">
        <f>IF(U345="nulová",N345,0)</f>
        <v>0</v>
      </c>
      <c r="BJ345" s="20" t="s">
        <v>83</v>
      </c>
      <c r="BK345" s="103">
        <f>ROUND(L345*K345,2)</f>
        <v>0</v>
      </c>
      <c r="BL345" s="20" t="s">
        <v>156</v>
      </c>
      <c r="BM345" s="20" t="s">
        <v>563</v>
      </c>
    </row>
    <row r="346" spans="2:65" s="9" customFormat="1" ht="29.85" customHeight="1">
      <c r="B346" s="147"/>
      <c r="C346" s="148"/>
      <c r="D346" s="157" t="s">
        <v>115</v>
      </c>
      <c r="E346" s="157"/>
      <c r="F346" s="157"/>
      <c r="G346" s="157"/>
      <c r="H346" s="157"/>
      <c r="I346" s="157"/>
      <c r="J346" s="157"/>
      <c r="K346" s="157"/>
      <c r="L346" s="157"/>
      <c r="M346" s="157"/>
      <c r="N346" s="310">
        <f>BK346</f>
        <v>0</v>
      </c>
      <c r="O346" s="311"/>
      <c r="P346" s="311"/>
      <c r="Q346" s="311"/>
      <c r="R346" s="150"/>
      <c r="T346" s="151"/>
      <c r="U346" s="148"/>
      <c r="V346" s="148"/>
      <c r="W346" s="152">
        <f>SUM(W347:W348)</f>
        <v>0</v>
      </c>
      <c r="X346" s="148"/>
      <c r="Y346" s="152">
        <f>SUM(Y347:Y348)</f>
        <v>0</v>
      </c>
      <c r="Z346" s="148"/>
      <c r="AA346" s="153">
        <f>SUM(AA347:AA348)</f>
        <v>0</v>
      </c>
      <c r="AR346" s="154" t="s">
        <v>83</v>
      </c>
      <c r="AT346" s="155" t="s">
        <v>77</v>
      </c>
      <c r="AU346" s="155" t="s">
        <v>83</v>
      </c>
      <c r="AY346" s="154" t="s">
        <v>151</v>
      </c>
      <c r="BK346" s="156">
        <f>SUM(BK347:BK348)</f>
        <v>0</v>
      </c>
    </row>
    <row r="347" spans="2:65" s="1" customFormat="1" ht="31.5" customHeight="1">
      <c r="B347" s="129"/>
      <c r="C347" s="158" t="s">
        <v>564</v>
      </c>
      <c r="D347" s="158" t="s">
        <v>152</v>
      </c>
      <c r="E347" s="159" t="s">
        <v>565</v>
      </c>
      <c r="F347" s="315" t="s">
        <v>805</v>
      </c>
      <c r="G347" s="315"/>
      <c r="H347" s="315"/>
      <c r="I347" s="315"/>
      <c r="J347" s="160" t="s">
        <v>566</v>
      </c>
      <c r="K347" s="161">
        <v>1</v>
      </c>
      <c r="L347" s="316">
        <f>SUM('úpravy terénu'!F25)</f>
        <v>0</v>
      </c>
      <c r="M347" s="316"/>
      <c r="N347" s="317">
        <f>ROUND(L347*K347,2)</f>
        <v>0</v>
      </c>
      <c r="O347" s="317"/>
      <c r="P347" s="317"/>
      <c r="Q347" s="317"/>
      <c r="R347" s="132"/>
      <c r="T347" s="162" t="s">
        <v>5</v>
      </c>
      <c r="U347" s="46" t="s">
        <v>43</v>
      </c>
      <c r="V347" s="38"/>
      <c r="W347" s="163">
        <f>V347*K347</f>
        <v>0</v>
      </c>
      <c r="X347" s="163">
        <v>0</v>
      </c>
      <c r="Y347" s="163">
        <f>X347*K347</f>
        <v>0</v>
      </c>
      <c r="Z347" s="163">
        <v>0</v>
      </c>
      <c r="AA347" s="164">
        <f>Z347*K347</f>
        <v>0</v>
      </c>
      <c r="AR347" s="20" t="s">
        <v>156</v>
      </c>
      <c r="AT347" s="20" t="s">
        <v>152</v>
      </c>
      <c r="AU347" s="20" t="s">
        <v>99</v>
      </c>
      <c r="AY347" s="20" t="s">
        <v>151</v>
      </c>
      <c r="BE347" s="103">
        <f>IF(U347="základní",N347,0)</f>
        <v>0</v>
      </c>
      <c r="BF347" s="103">
        <f>IF(U347="snížená",N347,0)</f>
        <v>0</v>
      </c>
      <c r="BG347" s="103">
        <f>IF(U347="zákl. přenesená",N347,0)</f>
        <v>0</v>
      </c>
      <c r="BH347" s="103">
        <f>IF(U347="sníž. přenesená",N347,0)</f>
        <v>0</v>
      </c>
      <c r="BI347" s="103">
        <f>IF(U347="nulová",N347,0)</f>
        <v>0</v>
      </c>
      <c r="BJ347" s="20" t="s">
        <v>83</v>
      </c>
      <c r="BK347" s="103">
        <f>ROUND(L347*K347,2)</f>
        <v>0</v>
      </c>
      <c r="BL347" s="20" t="s">
        <v>156</v>
      </c>
      <c r="BM347" s="20" t="s">
        <v>567</v>
      </c>
    </row>
    <row r="348" spans="2:65" s="1" customFormat="1" ht="22.5" customHeight="1">
      <c r="B348" s="129"/>
      <c r="C348" s="158" t="s">
        <v>502</v>
      </c>
      <c r="D348" s="158" t="s">
        <v>152</v>
      </c>
      <c r="E348" s="159" t="s">
        <v>568</v>
      </c>
      <c r="F348" s="315" t="s">
        <v>569</v>
      </c>
      <c r="G348" s="315"/>
      <c r="H348" s="315"/>
      <c r="I348" s="315"/>
      <c r="J348" s="160" t="s">
        <v>566</v>
      </c>
      <c r="K348" s="161">
        <v>1</v>
      </c>
      <c r="L348" s="316">
        <f>SUM(Elektro!F42)</f>
        <v>0</v>
      </c>
      <c r="M348" s="316"/>
      <c r="N348" s="317">
        <f>ROUND(L348*K348,2)</f>
        <v>0</v>
      </c>
      <c r="O348" s="317"/>
      <c r="P348" s="317"/>
      <c r="Q348" s="317"/>
      <c r="R348" s="132"/>
      <c r="T348" s="162" t="s">
        <v>5</v>
      </c>
      <c r="U348" s="46" t="s">
        <v>43</v>
      </c>
      <c r="V348" s="38"/>
      <c r="W348" s="163">
        <f>V348*K348</f>
        <v>0</v>
      </c>
      <c r="X348" s="163">
        <v>0</v>
      </c>
      <c r="Y348" s="163">
        <f>X348*K348</f>
        <v>0</v>
      </c>
      <c r="Z348" s="163">
        <v>0</v>
      </c>
      <c r="AA348" s="164">
        <f>Z348*K348</f>
        <v>0</v>
      </c>
      <c r="AR348" s="20" t="s">
        <v>156</v>
      </c>
      <c r="AT348" s="20" t="s">
        <v>152</v>
      </c>
      <c r="AU348" s="20" t="s">
        <v>99</v>
      </c>
      <c r="AY348" s="20" t="s">
        <v>151</v>
      </c>
      <c r="BE348" s="103">
        <f>IF(U348="základní",N348,0)</f>
        <v>0</v>
      </c>
      <c r="BF348" s="103">
        <f>IF(U348="snížená",N348,0)</f>
        <v>0</v>
      </c>
      <c r="BG348" s="103">
        <f>IF(U348="zákl. přenesená",N348,0)</f>
        <v>0</v>
      </c>
      <c r="BH348" s="103">
        <f>IF(U348="sníž. přenesená",N348,0)</f>
        <v>0</v>
      </c>
      <c r="BI348" s="103">
        <f>IF(U348="nulová",N348,0)</f>
        <v>0</v>
      </c>
      <c r="BJ348" s="20" t="s">
        <v>83</v>
      </c>
      <c r="BK348" s="103">
        <f>ROUND(L348*K348,2)</f>
        <v>0</v>
      </c>
      <c r="BL348" s="20" t="s">
        <v>156</v>
      </c>
      <c r="BM348" s="20" t="s">
        <v>570</v>
      </c>
    </row>
    <row r="349" spans="2:65" s="9" customFormat="1" ht="29.85" customHeight="1">
      <c r="B349" s="147"/>
      <c r="C349" s="148"/>
      <c r="D349" s="157" t="s">
        <v>116</v>
      </c>
      <c r="E349" s="157"/>
      <c r="F349" s="157"/>
      <c r="G349" s="157"/>
      <c r="H349" s="157"/>
      <c r="I349" s="157"/>
      <c r="J349" s="157"/>
      <c r="K349" s="157"/>
      <c r="L349" s="157"/>
      <c r="M349" s="157"/>
      <c r="N349" s="310">
        <f>BK349</f>
        <v>0</v>
      </c>
      <c r="O349" s="311"/>
      <c r="P349" s="311"/>
      <c r="Q349" s="311"/>
      <c r="R349" s="150"/>
      <c r="T349" s="151"/>
      <c r="U349" s="148"/>
      <c r="V349" s="148"/>
      <c r="W349" s="152">
        <f>SUM(W350:W352)</f>
        <v>0</v>
      </c>
      <c r="X349" s="148"/>
      <c r="Y349" s="152">
        <f>SUM(Y350:Y352)</f>
        <v>0</v>
      </c>
      <c r="Z349" s="148"/>
      <c r="AA349" s="153">
        <f>SUM(AA350:AA352)</f>
        <v>0</v>
      </c>
      <c r="AR349" s="154" t="s">
        <v>83</v>
      </c>
      <c r="AT349" s="155" t="s">
        <v>77</v>
      </c>
      <c r="AU349" s="155" t="s">
        <v>83</v>
      </c>
      <c r="AY349" s="154" t="s">
        <v>151</v>
      </c>
      <c r="BK349" s="156">
        <f>SUM(BK350:BK352)</f>
        <v>0</v>
      </c>
    </row>
    <row r="350" spans="2:65" s="1" customFormat="1" ht="31.5" customHeight="1">
      <c r="B350" s="129"/>
      <c r="C350" s="158" t="s">
        <v>571</v>
      </c>
      <c r="D350" s="158" t="s">
        <v>152</v>
      </c>
      <c r="E350" s="159" t="s">
        <v>572</v>
      </c>
      <c r="F350" s="315" t="s">
        <v>573</v>
      </c>
      <c r="G350" s="315"/>
      <c r="H350" s="315"/>
      <c r="I350" s="315"/>
      <c r="J350" s="160" t="s">
        <v>251</v>
      </c>
      <c r="K350" s="161">
        <v>54.408000000000001</v>
      </c>
      <c r="L350" s="316">
        <v>0</v>
      </c>
      <c r="M350" s="316"/>
      <c r="N350" s="317">
        <f>ROUND(L350*K350,2)</f>
        <v>0</v>
      </c>
      <c r="O350" s="317"/>
      <c r="P350" s="317"/>
      <c r="Q350" s="317"/>
      <c r="R350" s="132"/>
      <c r="T350" s="162" t="s">
        <v>5</v>
      </c>
      <c r="U350" s="46" t="s">
        <v>43</v>
      </c>
      <c r="V350" s="38"/>
      <c r="W350" s="163">
        <f>V350*K350</f>
        <v>0</v>
      </c>
      <c r="X350" s="163">
        <v>0</v>
      </c>
      <c r="Y350" s="163">
        <f>X350*K350</f>
        <v>0</v>
      </c>
      <c r="Z350" s="163">
        <v>0</v>
      </c>
      <c r="AA350" s="164">
        <f>Z350*K350</f>
        <v>0</v>
      </c>
      <c r="AR350" s="20" t="s">
        <v>156</v>
      </c>
      <c r="AT350" s="20" t="s">
        <v>152</v>
      </c>
      <c r="AU350" s="20" t="s">
        <v>99</v>
      </c>
      <c r="AY350" s="20" t="s">
        <v>151</v>
      </c>
      <c r="BE350" s="103">
        <f>IF(U350="základní",N350,0)</f>
        <v>0</v>
      </c>
      <c r="BF350" s="103">
        <f>IF(U350="snížená",N350,0)</f>
        <v>0</v>
      </c>
      <c r="BG350" s="103">
        <f>IF(U350="zákl. přenesená",N350,0)</f>
        <v>0</v>
      </c>
      <c r="BH350" s="103">
        <f>IF(U350="sníž. přenesená",N350,0)</f>
        <v>0</v>
      </c>
      <c r="BI350" s="103">
        <f>IF(U350="nulová",N350,0)</f>
        <v>0</v>
      </c>
      <c r="BJ350" s="20" t="s">
        <v>83</v>
      </c>
      <c r="BK350" s="103">
        <f>ROUND(L350*K350,2)</f>
        <v>0</v>
      </c>
      <c r="BL350" s="20" t="s">
        <v>156</v>
      </c>
      <c r="BM350" s="20" t="s">
        <v>574</v>
      </c>
    </row>
    <row r="351" spans="2:65" s="1" customFormat="1" ht="31.5" customHeight="1">
      <c r="B351" s="129"/>
      <c r="C351" s="158" t="s">
        <v>575</v>
      </c>
      <c r="D351" s="158" t="s">
        <v>152</v>
      </c>
      <c r="E351" s="159" t="s">
        <v>576</v>
      </c>
      <c r="F351" s="315" t="s">
        <v>577</v>
      </c>
      <c r="G351" s="315"/>
      <c r="H351" s="315"/>
      <c r="I351" s="315"/>
      <c r="J351" s="160" t="s">
        <v>251</v>
      </c>
      <c r="K351" s="161">
        <v>761.71199999999999</v>
      </c>
      <c r="L351" s="316">
        <v>0</v>
      </c>
      <c r="M351" s="316"/>
      <c r="N351" s="317">
        <f>ROUND(L351*K351,2)</f>
        <v>0</v>
      </c>
      <c r="O351" s="317"/>
      <c r="P351" s="317"/>
      <c r="Q351" s="317"/>
      <c r="R351" s="132"/>
      <c r="T351" s="162" t="s">
        <v>5</v>
      </c>
      <c r="U351" s="46" t="s">
        <v>43</v>
      </c>
      <c r="V351" s="38"/>
      <c r="W351" s="163">
        <f>V351*K351</f>
        <v>0</v>
      </c>
      <c r="X351" s="163">
        <v>0</v>
      </c>
      <c r="Y351" s="163">
        <f>X351*K351</f>
        <v>0</v>
      </c>
      <c r="Z351" s="163">
        <v>0</v>
      </c>
      <c r="AA351" s="164">
        <f>Z351*K351</f>
        <v>0</v>
      </c>
      <c r="AR351" s="20" t="s">
        <v>156</v>
      </c>
      <c r="AT351" s="20" t="s">
        <v>152</v>
      </c>
      <c r="AU351" s="20" t="s">
        <v>99</v>
      </c>
      <c r="AY351" s="20" t="s">
        <v>151</v>
      </c>
      <c r="BE351" s="103">
        <f>IF(U351="základní",N351,0)</f>
        <v>0</v>
      </c>
      <c r="BF351" s="103">
        <f>IF(U351="snížená",N351,0)</f>
        <v>0</v>
      </c>
      <c r="BG351" s="103">
        <f>IF(U351="zákl. přenesená",N351,0)</f>
        <v>0</v>
      </c>
      <c r="BH351" s="103">
        <f>IF(U351="sníž. přenesená",N351,0)</f>
        <v>0</v>
      </c>
      <c r="BI351" s="103">
        <f>IF(U351="nulová",N351,0)</f>
        <v>0</v>
      </c>
      <c r="BJ351" s="20" t="s">
        <v>83</v>
      </c>
      <c r="BK351" s="103">
        <f>ROUND(L351*K351,2)</f>
        <v>0</v>
      </c>
      <c r="BL351" s="20" t="s">
        <v>156</v>
      </c>
      <c r="BM351" s="20" t="s">
        <v>578</v>
      </c>
    </row>
    <row r="352" spans="2:65" s="1" customFormat="1" ht="31.5" customHeight="1">
      <c r="B352" s="129"/>
      <c r="C352" s="158" t="s">
        <v>579</v>
      </c>
      <c r="D352" s="158" t="s">
        <v>152</v>
      </c>
      <c r="E352" s="159" t="s">
        <v>580</v>
      </c>
      <c r="F352" s="315" t="s">
        <v>581</v>
      </c>
      <c r="G352" s="315"/>
      <c r="H352" s="315"/>
      <c r="I352" s="315"/>
      <c r="J352" s="160" t="s">
        <v>251</v>
      </c>
      <c r="K352" s="161">
        <v>54.408000000000001</v>
      </c>
      <c r="L352" s="316">
        <v>0</v>
      </c>
      <c r="M352" s="316"/>
      <c r="N352" s="317">
        <f>ROUND(L352*K352,2)</f>
        <v>0</v>
      </c>
      <c r="O352" s="317"/>
      <c r="P352" s="317"/>
      <c r="Q352" s="317"/>
      <c r="R352" s="132"/>
      <c r="T352" s="162" t="s">
        <v>5</v>
      </c>
      <c r="U352" s="46" t="s">
        <v>43</v>
      </c>
      <c r="V352" s="38"/>
      <c r="W352" s="163">
        <f>V352*K352</f>
        <v>0</v>
      </c>
      <c r="X352" s="163">
        <v>0</v>
      </c>
      <c r="Y352" s="163">
        <f>X352*K352</f>
        <v>0</v>
      </c>
      <c r="Z352" s="163">
        <v>0</v>
      </c>
      <c r="AA352" s="164">
        <f>Z352*K352</f>
        <v>0</v>
      </c>
      <c r="AR352" s="20" t="s">
        <v>156</v>
      </c>
      <c r="AT352" s="20" t="s">
        <v>152</v>
      </c>
      <c r="AU352" s="20" t="s">
        <v>99</v>
      </c>
      <c r="AY352" s="20" t="s">
        <v>151</v>
      </c>
      <c r="BE352" s="103">
        <f>IF(U352="základní",N352,0)</f>
        <v>0</v>
      </c>
      <c r="BF352" s="103">
        <f>IF(U352="snížená",N352,0)</f>
        <v>0</v>
      </c>
      <c r="BG352" s="103">
        <f>IF(U352="zákl. přenesená",N352,0)</f>
        <v>0</v>
      </c>
      <c r="BH352" s="103">
        <f>IF(U352="sníž. přenesená",N352,0)</f>
        <v>0</v>
      </c>
      <c r="BI352" s="103">
        <f>IF(U352="nulová",N352,0)</f>
        <v>0</v>
      </c>
      <c r="BJ352" s="20" t="s">
        <v>83</v>
      </c>
      <c r="BK352" s="103">
        <f>ROUND(L352*K352,2)</f>
        <v>0</v>
      </c>
      <c r="BL352" s="20" t="s">
        <v>156</v>
      </c>
      <c r="BM352" s="20" t="s">
        <v>582</v>
      </c>
    </row>
    <row r="353" spans="2:65" s="9" customFormat="1" ht="29.85" customHeight="1">
      <c r="B353" s="147"/>
      <c r="C353" s="148"/>
      <c r="D353" s="157" t="s">
        <v>117</v>
      </c>
      <c r="E353" s="157"/>
      <c r="F353" s="157"/>
      <c r="G353" s="157"/>
      <c r="H353" s="157"/>
      <c r="I353" s="157"/>
      <c r="J353" s="157"/>
      <c r="K353" s="157"/>
      <c r="L353" s="157"/>
      <c r="M353" s="157"/>
      <c r="N353" s="310">
        <f>BK353</f>
        <v>0</v>
      </c>
      <c r="O353" s="311"/>
      <c r="P353" s="311"/>
      <c r="Q353" s="311"/>
      <c r="R353" s="150"/>
      <c r="T353" s="151"/>
      <c r="U353" s="148"/>
      <c r="V353" s="148"/>
      <c r="W353" s="152">
        <f>W354</f>
        <v>0</v>
      </c>
      <c r="X353" s="148"/>
      <c r="Y353" s="152">
        <f>Y354</f>
        <v>0</v>
      </c>
      <c r="Z353" s="148"/>
      <c r="AA353" s="153">
        <f>AA354</f>
        <v>0</v>
      </c>
      <c r="AR353" s="154" t="s">
        <v>83</v>
      </c>
      <c r="AT353" s="155" t="s">
        <v>77</v>
      </c>
      <c r="AU353" s="155" t="s">
        <v>83</v>
      </c>
      <c r="AY353" s="154" t="s">
        <v>151</v>
      </c>
      <c r="BK353" s="156">
        <f>BK354</f>
        <v>0</v>
      </c>
    </row>
    <row r="354" spans="2:65" s="1" customFormat="1" ht="31.5" customHeight="1">
      <c r="B354" s="129"/>
      <c r="C354" s="158" t="s">
        <v>583</v>
      </c>
      <c r="D354" s="158" t="s">
        <v>152</v>
      </c>
      <c r="E354" s="159" t="s">
        <v>584</v>
      </c>
      <c r="F354" s="315" t="s">
        <v>585</v>
      </c>
      <c r="G354" s="315"/>
      <c r="H354" s="315"/>
      <c r="I354" s="315"/>
      <c r="J354" s="160" t="s">
        <v>251</v>
      </c>
      <c r="K354" s="161">
        <v>205.29300000000001</v>
      </c>
      <c r="L354" s="316">
        <v>0</v>
      </c>
      <c r="M354" s="316"/>
      <c r="N354" s="317">
        <f>ROUND(L354*K354,2)</f>
        <v>0</v>
      </c>
      <c r="O354" s="317"/>
      <c r="P354" s="317"/>
      <c r="Q354" s="317"/>
      <c r="R354" s="132"/>
      <c r="T354" s="162" t="s">
        <v>5</v>
      </c>
      <c r="U354" s="46" t="s">
        <v>43</v>
      </c>
      <c r="V354" s="38"/>
      <c r="W354" s="163">
        <f>V354*K354</f>
        <v>0</v>
      </c>
      <c r="X354" s="163">
        <v>0</v>
      </c>
      <c r="Y354" s="163">
        <f>X354*K354</f>
        <v>0</v>
      </c>
      <c r="Z354" s="163">
        <v>0</v>
      </c>
      <c r="AA354" s="164">
        <f>Z354*K354</f>
        <v>0</v>
      </c>
      <c r="AR354" s="20" t="s">
        <v>156</v>
      </c>
      <c r="AT354" s="20" t="s">
        <v>152</v>
      </c>
      <c r="AU354" s="20" t="s">
        <v>99</v>
      </c>
      <c r="AY354" s="20" t="s">
        <v>151</v>
      </c>
      <c r="BE354" s="103">
        <f>IF(U354="základní",N354,0)</f>
        <v>0</v>
      </c>
      <c r="BF354" s="103">
        <f>IF(U354="snížená",N354,0)</f>
        <v>0</v>
      </c>
      <c r="BG354" s="103">
        <f>IF(U354="zákl. přenesená",N354,0)</f>
        <v>0</v>
      </c>
      <c r="BH354" s="103">
        <f>IF(U354="sníž. přenesená",N354,0)</f>
        <v>0</v>
      </c>
      <c r="BI354" s="103">
        <f>IF(U354="nulová",N354,0)</f>
        <v>0</v>
      </c>
      <c r="BJ354" s="20" t="s">
        <v>83</v>
      </c>
      <c r="BK354" s="103">
        <f>ROUND(L354*K354,2)</f>
        <v>0</v>
      </c>
      <c r="BL354" s="20" t="s">
        <v>156</v>
      </c>
      <c r="BM354" s="20" t="s">
        <v>586</v>
      </c>
    </row>
    <row r="355" spans="2:65" s="9" customFormat="1" ht="37.35" customHeight="1">
      <c r="B355" s="147"/>
      <c r="C355" s="148"/>
      <c r="D355" s="149" t="s">
        <v>118</v>
      </c>
      <c r="E355" s="149"/>
      <c r="F355" s="149"/>
      <c r="G355" s="149"/>
      <c r="H355" s="149"/>
      <c r="I355" s="149"/>
      <c r="J355" s="149"/>
      <c r="K355" s="149"/>
      <c r="L355" s="149"/>
      <c r="M355" s="149"/>
      <c r="N355" s="312">
        <f>BK355</f>
        <v>0</v>
      </c>
      <c r="O355" s="313"/>
      <c r="P355" s="313"/>
      <c r="Q355" s="313"/>
      <c r="R355" s="150"/>
      <c r="T355" s="151"/>
      <c r="U355" s="148"/>
      <c r="V355" s="148"/>
      <c r="W355" s="152">
        <f>W356+W377+W382+W384+W406</f>
        <v>0</v>
      </c>
      <c r="X355" s="148"/>
      <c r="Y355" s="152">
        <f>Y356+Y377+Y382+Y384+Y406</f>
        <v>1.52618549</v>
      </c>
      <c r="Z355" s="148"/>
      <c r="AA355" s="153">
        <f>AA356+AA377+AA382+AA384+AA406</f>
        <v>0.49499999999999994</v>
      </c>
      <c r="AR355" s="154" t="s">
        <v>99</v>
      </c>
      <c r="AT355" s="155" t="s">
        <v>77</v>
      </c>
      <c r="AU355" s="155" t="s">
        <v>78</v>
      </c>
      <c r="AY355" s="154" t="s">
        <v>151</v>
      </c>
      <c r="BK355" s="156">
        <f>BK356+BK377+BK382+BK384+BK406</f>
        <v>0</v>
      </c>
    </row>
    <row r="356" spans="2:65" s="9" customFormat="1" ht="19.899999999999999" customHeight="1">
      <c r="B356" s="147"/>
      <c r="C356" s="148"/>
      <c r="D356" s="157" t="s">
        <v>119</v>
      </c>
      <c r="E356" s="157"/>
      <c r="F356" s="157"/>
      <c r="G356" s="157"/>
      <c r="H356" s="157"/>
      <c r="I356" s="157"/>
      <c r="J356" s="157"/>
      <c r="K356" s="157"/>
      <c r="L356" s="157"/>
      <c r="M356" s="157"/>
      <c r="N356" s="322">
        <f>BK356</f>
        <v>0</v>
      </c>
      <c r="O356" s="323"/>
      <c r="P356" s="323"/>
      <c r="Q356" s="323"/>
      <c r="R356" s="150"/>
      <c r="T356" s="151"/>
      <c r="U356" s="148"/>
      <c r="V356" s="148"/>
      <c r="W356" s="152">
        <f>SUM(W357:W376)</f>
        <v>0</v>
      </c>
      <c r="X356" s="148"/>
      <c r="Y356" s="152">
        <f>SUM(Y357:Y376)</f>
        <v>0.71486172999999997</v>
      </c>
      <c r="Z356" s="148"/>
      <c r="AA356" s="153">
        <f>SUM(AA357:AA376)</f>
        <v>0</v>
      </c>
      <c r="AR356" s="154" t="s">
        <v>99</v>
      </c>
      <c r="AT356" s="155" t="s">
        <v>77</v>
      </c>
      <c r="AU356" s="155" t="s">
        <v>83</v>
      </c>
      <c r="AY356" s="154" t="s">
        <v>151</v>
      </c>
      <c r="BK356" s="156">
        <f>SUM(BK357:BK376)</f>
        <v>0</v>
      </c>
    </row>
    <row r="357" spans="2:65" s="1" customFormat="1" ht="31.5" customHeight="1">
      <c r="B357" s="129"/>
      <c r="C357" s="158" t="s">
        <v>587</v>
      </c>
      <c r="D357" s="158" t="s">
        <v>152</v>
      </c>
      <c r="E357" s="159" t="s">
        <v>588</v>
      </c>
      <c r="F357" s="315" t="s">
        <v>589</v>
      </c>
      <c r="G357" s="315"/>
      <c r="H357" s="315"/>
      <c r="I357" s="315"/>
      <c r="J357" s="160" t="s">
        <v>155</v>
      </c>
      <c r="K357" s="161">
        <v>26.451000000000001</v>
      </c>
      <c r="L357" s="316">
        <v>0</v>
      </c>
      <c r="M357" s="316"/>
      <c r="N357" s="317">
        <f>ROUND(L357*K357,2)</f>
        <v>0</v>
      </c>
      <c r="O357" s="317"/>
      <c r="P357" s="317"/>
      <c r="Q357" s="317"/>
      <c r="R357" s="132"/>
      <c r="T357" s="162" t="s">
        <v>5</v>
      </c>
      <c r="U357" s="46" t="s">
        <v>43</v>
      </c>
      <c r="V357" s="38"/>
      <c r="W357" s="163">
        <f>V357*K357</f>
        <v>0</v>
      </c>
      <c r="X357" s="163">
        <v>4.0000000000000001E-3</v>
      </c>
      <c r="Y357" s="163">
        <f>X357*K357</f>
        <v>0.10580400000000001</v>
      </c>
      <c r="Z357" s="163">
        <v>0</v>
      </c>
      <c r="AA357" s="164">
        <f>Z357*K357</f>
        <v>0</v>
      </c>
      <c r="AR357" s="20" t="s">
        <v>231</v>
      </c>
      <c r="AT357" s="20" t="s">
        <v>152</v>
      </c>
      <c r="AU357" s="20" t="s">
        <v>99</v>
      </c>
      <c r="AY357" s="20" t="s">
        <v>151</v>
      </c>
      <c r="BE357" s="103">
        <f>IF(U357="základní",N357,0)</f>
        <v>0</v>
      </c>
      <c r="BF357" s="103">
        <f>IF(U357="snížená",N357,0)</f>
        <v>0</v>
      </c>
      <c r="BG357" s="103">
        <f>IF(U357="zákl. přenesená",N357,0)</f>
        <v>0</v>
      </c>
      <c r="BH357" s="103">
        <f>IF(U357="sníž. přenesená",N357,0)</f>
        <v>0</v>
      </c>
      <c r="BI357" s="103">
        <f>IF(U357="nulová",N357,0)</f>
        <v>0</v>
      </c>
      <c r="BJ357" s="20" t="s">
        <v>83</v>
      </c>
      <c r="BK357" s="103">
        <f>ROUND(L357*K357,2)</f>
        <v>0</v>
      </c>
      <c r="BL357" s="20" t="s">
        <v>231</v>
      </c>
      <c r="BM357" s="20" t="s">
        <v>590</v>
      </c>
    </row>
    <row r="358" spans="2:65" s="1" customFormat="1" ht="31.5" customHeight="1">
      <c r="B358" s="129"/>
      <c r="C358" s="158" t="s">
        <v>591</v>
      </c>
      <c r="D358" s="158" t="s">
        <v>152</v>
      </c>
      <c r="E358" s="159" t="s">
        <v>592</v>
      </c>
      <c r="F358" s="315" t="s">
        <v>593</v>
      </c>
      <c r="G358" s="315"/>
      <c r="H358" s="315"/>
      <c r="I358" s="315"/>
      <c r="J358" s="160" t="s">
        <v>155</v>
      </c>
      <c r="K358" s="161">
        <v>59.578000000000003</v>
      </c>
      <c r="L358" s="316">
        <v>0</v>
      </c>
      <c r="M358" s="316"/>
      <c r="N358" s="317">
        <f>ROUND(L358*K358,2)</f>
        <v>0</v>
      </c>
      <c r="O358" s="317"/>
      <c r="P358" s="317"/>
      <c r="Q358" s="317"/>
      <c r="R358" s="132"/>
      <c r="T358" s="162" t="s">
        <v>5</v>
      </c>
      <c r="U358" s="46" t="s">
        <v>43</v>
      </c>
      <c r="V358" s="38"/>
      <c r="W358" s="163">
        <f>V358*K358</f>
        <v>0</v>
      </c>
      <c r="X358" s="163">
        <v>4.0000000000000001E-3</v>
      </c>
      <c r="Y358" s="163">
        <f>X358*K358</f>
        <v>0.23831200000000002</v>
      </c>
      <c r="Z358" s="163">
        <v>0</v>
      </c>
      <c r="AA358" s="164">
        <f>Z358*K358</f>
        <v>0</v>
      </c>
      <c r="AR358" s="20" t="s">
        <v>231</v>
      </c>
      <c r="AT358" s="20" t="s">
        <v>152</v>
      </c>
      <c r="AU358" s="20" t="s">
        <v>99</v>
      </c>
      <c r="AY358" s="20" t="s">
        <v>151</v>
      </c>
      <c r="BE358" s="103">
        <f>IF(U358="základní",N358,0)</f>
        <v>0</v>
      </c>
      <c r="BF358" s="103">
        <f>IF(U358="snížená",N358,0)</f>
        <v>0</v>
      </c>
      <c r="BG358" s="103">
        <f>IF(U358="zákl. přenesená",N358,0)</f>
        <v>0</v>
      </c>
      <c r="BH358" s="103">
        <f>IF(U358="sníž. přenesená",N358,0)</f>
        <v>0</v>
      </c>
      <c r="BI358" s="103">
        <f>IF(U358="nulová",N358,0)</f>
        <v>0</v>
      </c>
      <c r="BJ358" s="20" t="s">
        <v>83</v>
      </c>
      <c r="BK358" s="103">
        <f>ROUND(L358*K358,2)</f>
        <v>0</v>
      </c>
      <c r="BL358" s="20" t="s">
        <v>231</v>
      </c>
      <c r="BM358" s="20" t="s">
        <v>594</v>
      </c>
    </row>
    <row r="359" spans="2:65" s="11" customFormat="1" ht="22.5" customHeight="1">
      <c r="B359" s="173"/>
      <c r="C359" s="174"/>
      <c r="D359" s="174"/>
      <c r="E359" s="175" t="s">
        <v>5</v>
      </c>
      <c r="F359" s="332" t="s">
        <v>595</v>
      </c>
      <c r="G359" s="333"/>
      <c r="H359" s="333"/>
      <c r="I359" s="333"/>
      <c r="J359" s="174"/>
      <c r="K359" s="176" t="s">
        <v>5</v>
      </c>
      <c r="L359" s="174"/>
      <c r="M359" s="174"/>
      <c r="N359" s="174"/>
      <c r="O359" s="174"/>
      <c r="P359" s="174"/>
      <c r="Q359" s="174"/>
      <c r="R359" s="177"/>
      <c r="T359" s="178"/>
      <c r="U359" s="174"/>
      <c r="V359" s="174"/>
      <c r="W359" s="174"/>
      <c r="X359" s="174"/>
      <c r="Y359" s="174"/>
      <c r="Z359" s="174"/>
      <c r="AA359" s="179"/>
      <c r="AT359" s="180" t="s">
        <v>167</v>
      </c>
      <c r="AU359" s="180" t="s">
        <v>99</v>
      </c>
      <c r="AV359" s="11" t="s">
        <v>83</v>
      </c>
      <c r="AW359" s="11" t="s">
        <v>35</v>
      </c>
      <c r="AX359" s="11" t="s">
        <v>78</v>
      </c>
      <c r="AY359" s="180" t="s">
        <v>151</v>
      </c>
    </row>
    <row r="360" spans="2:65" s="10" customFormat="1" ht="31.5" customHeight="1">
      <c r="B360" s="165"/>
      <c r="C360" s="166"/>
      <c r="D360" s="166"/>
      <c r="E360" s="167" t="s">
        <v>5</v>
      </c>
      <c r="F360" s="328" t="s">
        <v>406</v>
      </c>
      <c r="G360" s="329"/>
      <c r="H360" s="329"/>
      <c r="I360" s="329"/>
      <c r="J360" s="166"/>
      <c r="K360" s="168">
        <v>16.277999999999999</v>
      </c>
      <c r="L360" s="166"/>
      <c r="M360" s="166"/>
      <c r="N360" s="166"/>
      <c r="O360" s="166"/>
      <c r="P360" s="166"/>
      <c r="Q360" s="166"/>
      <c r="R360" s="169"/>
      <c r="T360" s="170"/>
      <c r="U360" s="166"/>
      <c r="V360" s="166"/>
      <c r="W360" s="166"/>
      <c r="X360" s="166"/>
      <c r="Y360" s="166"/>
      <c r="Z360" s="166"/>
      <c r="AA360" s="171"/>
      <c r="AT360" s="172" t="s">
        <v>167</v>
      </c>
      <c r="AU360" s="172" t="s">
        <v>99</v>
      </c>
      <c r="AV360" s="10" t="s">
        <v>99</v>
      </c>
      <c r="AW360" s="10" t="s">
        <v>35</v>
      </c>
      <c r="AX360" s="10" t="s">
        <v>78</v>
      </c>
      <c r="AY360" s="172" t="s">
        <v>151</v>
      </c>
    </row>
    <row r="361" spans="2:65" s="11" customFormat="1" ht="22.5" customHeight="1">
      <c r="B361" s="173"/>
      <c r="C361" s="174"/>
      <c r="D361" s="174"/>
      <c r="E361" s="175" t="s">
        <v>5</v>
      </c>
      <c r="F361" s="326" t="s">
        <v>407</v>
      </c>
      <c r="G361" s="327"/>
      <c r="H361" s="327"/>
      <c r="I361" s="327"/>
      <c r="J361" s="174"/>
      <c r="K361" s="176" t="s">
        <v>5</v>
      </c>
      <c r="L361" s="174"/>
      <c r="M361" s="174"/>
      <c r="N361" s="174"/>
      <c r="O361" s="174"/>
      <c r="P361" s="174"/>
      <c r="Q361" s="174"/>
      <c r="R361" s="177"/>
      <c r="T361" s="178"/>
      <c r="U361" s="174"/>
      <c r="V361" s="174"/>
      <c r="W361" s="174"/>
      <c r="X361" s="174"/>
      <c r="Y361" s="174"/>
      <c r="Z361" s="174"/>
      <c r="AA361" s="179"/>
      <c r="AT361" s="180" t="s">
        <v>167</v>
      </c>
      <c r="AU361" s="180" t="s">
        <v>99</v>
      </c>
      <c r="AV361" s="11" t="s">
        <v>83</v>
      </c>
      <c r="AW361" s="11" t="s">
        <v>35</v>
      </c>
      <c r="AX361" s="11" t="s">
        <v>78</v>
      </c>
      <c r="AY361" s="180" t="s">
        <v>151</v>
      </c>
    </row>
    <row r="362" spans="2:65" s="10" customFormat="1" ht="22.5" customHeight="1">
      <c r="B362" s="165"/>
      <c r="C362" s="166"/>
      <c r="D362" s="166"/>
      <c r="E362" s="167" t="s">
        <v>5</v>
      </c>
      <c r="F362" s="328" t="s">
        <v>408</v>
      </c>
      <c r="G362" s="329"/>
      <c r="H362" s="329"/>
      <c r="I362" s="329"/>
      <c r="J362" s="166"/>
      <c r="K362" s="168">
        <v>41.8</v>
      </c>
      <c r="L362" s="166"/>
      <c r="M362" s="166"/>
      <c r="N362" s="166"/>
      <c r="O362" s="166"/>
      <c r="P362" s="166"/>
      <c r="Q362" s="166"/>
      <c r="R362" s="169"/>
      <c r="T362" s="170"/>
      <c r="U362" s="166"/>
      <c r="V362" s="166"/>
      <c r="W362" s="166"/>
      <c r="X362" s="166"/>
      <c r="Y362" s="166"/>
      <c r="Z362" s="166"/>
      <c r="AA362" s="171"/>
      <c r="AT362" s="172" t="s">
        <v>167</v>
      </c>
      <c r="AU362" s="172" t="s">
        <v>99</v>
      </c>
      <c r="AV362" s="10" t="s">
        <v>99</v>
      </c>
      <c r="AW362" s="10" t="s">
        <v>35</v>
      </c>
      <c r="AX362" s="10" t="s">
        <v>78</v>
      </c>
      <c r="AY362" s="172" t="s">
        <v>151</v>
      </c>
    </row>
    <row r="363" spans="2:65" s="10" customFormat="1" ht="22.5" customHeight="1">
      <c r="B363" s="165"/>
      <c r="C363" s="166"/>
      <c r="D363" s="166"/>
      <c r="E363" s="167" t="s">
        <v>5</v>
      </c>
      <c r="F363" s="328" t="s">
        <v>409</v>
      </c>
      <c r="G363" s="329"/>
      <c r="H363" s="329"/>
      <c r="I363" s="329"/>
      <c r="J363" s="166"/>
      <c r="K363" s="168">
        <v>1.5</v>
      </c>
      <c r="L363" s="166"/>
      <c r="M363" s="166"/>
      <c r="N363" s="166"/>
      <c r="O363" s="166"/>
      <c r="P363" s="166"/>
      <c r="Q363" s="166"/>
      <c r="R363" s="169"/>
      <c r="T363" s="170"/>
      <c r="U363" s="166"/>
      <c r="V363" s="166"/>
      <c r="W363" s="166"/>
      <c r="X363" s="166"/>
      <c r="Y363" s="166"/>
      <c r="Z363" s="166"/>
      <c r="AA363" s="171"/>
      <c r="AT363" s="172" t="s">
        <v>167</v>
      </c>
      <c r="AU363" s="172" t="s">
        <v>99</v>
      </c>
      <c r="AV363" s="10" t="s">
        <v>99</v>
      </c>
      <c r="AW363" s="10" t="s">
        <v>35</v>
      </c>
      <c r="AX363" s="10" t="s">
        <v>78</v>
      </c>
      <c r="AY363" s="172" t="s">
        <v>151</v>
      </c>
    </row>
    <row r="364" spans="2:65" s="12" customFormat="1" ht="22.5" customHeight="1">
      <c r="B364" s="181"/>
      <c r="C364" s="182"/>
      <c r="D364" s="182"/>
      <c r="E364" s="183" t="s">
        <v>5</v>
      </c>
      <c r="F364" s="330" t="s">
        <v>185</v>
      </c>
      <c r="G364" s="331"/>
      <c r="H364" s="331"/>
      <c r="I364" s="331"/>
      <c r="J364" s="182"/>
      <c r="K364" s="184">
        <v>59.578000000000003</v>
      </c>
      <c r="L364" s="182"/>
      <c r="M364" s="182"/>
      <c r="N364" s="182"/>
      <c r="O364" s="182"/>
      <c r="P364" s="182"/>
      <c r="Q364" s="182"/>
      <c r="R364" s="185"/>
      <c r="T364" s="186"/>
      <c r="U364" s="182"/>
      <c r="V364" s="182"/>
      <c r="W364" s="182"/>
      <c r="X364" s="182"/>
      <c r="Y364" s="182"/>
      <c r="Z364" s="182"/>
      <c r="AA364" s="187"/>
      <c r="AT364" s="188" t="s">
        <v>167</v>
      </c>
      <c r="AU364" s="188" t="s">
        <v>99</v>
      </c>
      <c r="AV364" s="12" t="s">
        <v>156</v>
      </c>
      <c r="AW364" s="12" t="s">
        <v>35</v>
      </c>
      <c r="AX364" s="12" t="s">
        <v>83</v>
      </c>
      <c r="AY364" s="188" t="s">
        <v>151</v>
      </c>
    </row>
    <row r="365" spans="2:65" s="1" customFormat="1" ht="31.5" customHeight="1">
      <c r="B365" s="129"/>
      <c r="C365" s="158" t="s">
        <v>596</v>
      </c>
      <c r="D365" s="158" t="s">
        <v>152</v>
      </c>
      <c r="E365" s="159" t="s">
        <v>597</v>
      </c>
      <c r="F365" s="315" t="s">
        <v>598</v>
      </c>
      <c r="G365" s="315"/>
      <c r="H365" s="315"/>
      <c r="I365" s="315"/>
      <c r="J365" s="160" t="s">
        <v>155</v>
      </c>
      <c r="K365" s="161">
        <v>26.451000000000001</v>
      </c>
      <c r="L365" s="316">
        <v>0</v>
      </c>
      <c r="M365" s="316"/>
      <c r="N365" s="317">
        <f>ROUND(L365*K365,2)</f>
        <v>0</v>
      </c>
      <c r="O365" s="317"/>
      <c r="P365" s="317"/>
      <c r="Q365" s="317"/>
      <c r="R365" s="132"/>
      <c r="T365" s="162" t="s">
        <v>5</v>
      </c>
      <c r="U365" s="46" t="s">
        <v>43</v>
      </c>
      <c r="V365" s="38"/>
      <c r="W365" s="163">
        <f>V365*K365</f>
        <v>0</v>
      </c>
      <c r="X365" s="163">
        <v>3.5000000000000001E-3</v>
      </c>
      <c r="Y365" s="163">
        <f>X365*K365</f>
        <v>9.2578500000000008E-2</v>
      </c>
      <c r="Z365" s="163">
        <v>0</v>
      </c>
      <c r="AA365" s="164">
        <f>Z365*K365</f>
        <v>0</v>
      </c>
      <c r="AR365" s="20" t="s">
        <v>231</v>
      </c>
      <c r="AT365" s="20" t="s">
        <v>152</v>
      </c>
      <c r="AU365" s="20" t="s">
        <v>99</v>
      </c>
      <c r="AY365" s="20" t="s">
        <v>151</v>
      </c>
      <c r="BE365" s="103">
        <f>IF(U365="základní",N365,0)</f>
        <v>0</v>
      </c>
      <c r="BF365" s="103">
        <f>IF(U365="snížená",N365,0)</f>
        <v>0</v>
      </c>
      <c r="BG365" s="103">
        <f>IF(U365="zákl. přenesená",N365,0)</f>
        <v>0</v>
      </c>
      <c r="BH365" s="103">
        <f>IF(U365="sníž. přenesená",N365,0)</f>
        <v>0</v>
      </c>
      <c r="BI365" s="103">
        <f>IF(U365="nulová",N365,0)</f>
        <v>0</v>
      </c>
      <c r="BJ365" s="20" t="s">
        <v>83</v>
      </c>
      <c r="BK365" s="103">
        <f>ROUND(L365*K365,2)</f>
        <v>0</v>
      </c>
      <c r="BL365" s="20" t="s">
        <v>231</v>
      </c>
      <c r="BM365" s="20" t="s">
        <v>599</v>
      </c>
    </row>
    <row r="366" spans="2:65" s="11" customFormat="1" ht="22.5" customHeight="1">
      <c r="B366" s="173"/>
      <c r="C366" s="174"/>
      <c r="D366" s="174"/>
      <c r="E366" s="175" t="s">
        <v>5</v>
      </c>
      <c r="F366" s="332" t="s">
        <v>595</v>
      </c>
      <c r="G366" s="333"/>
      <c r="H366" s="333"/>
      <c r="I366" s="333"/>
      <c r="J366" s="174"/>
      <c r="K366" s="176" t="s">
        <v>5</v>
      </c>
      <c r="L366" s="174"/>
      <c r="M366" s="174"/>
      <c r="N366" s="174"/>
      <c r="O366" s="174"/>
      <c r="P366" s="174"/>
      <c r="Q366" s="174"/>
      <c r="R366" s="177"/>
      <c r="T366" s="178"/>
      <c r="U366" s="174"/>
      <c r="V366" s="174"/>
      <c r="W366" s="174"/>
      <c r="X366" s="174"/>
      <c r="Y366" s="174"/>
      <c r="Z366" s="174"/>
      <c r="AA366" s="179"/>
      <c r="AT366" s="180" t="s">
        <v>167</v>
      </c>
      <c r="AU366" s="180" t="s">
        <v>99</v>
      </c>
      <c r="AV366" s="11" t="s">
        <v>83</v>
      </c>
      <c r="AW366" s="11" t="s">
        <v>35</v>
      </c>
      <c r="AX366" s="11" t="s">
        <v>78</v>
      </c>
      <c r="AY366" s="180" t="s">
        <v>151</v>
      </c>
    </row>
    <row r="367" spans="2:65" s="10" customFormat="1" ht="31.5" customHeight="1">
      <c r="B367" s="165"/>
      <c r="C367" s="166"/>
      <c r="D367" s="166"/>
      <c r="E367" s="167" t="s">
        <v>5</v>
      </c>
      <c r="F367" s="328" t="s">
        <v>600</v>
      </c>
      <c r="G367" s="329"/>
      <c r="H367" s="329"/>
      <c r="I367" s="329"/>
      <c r="J367" s="166"/>
      <c r="K367" s="168">
        <v>26.451000000000001</v>
      </c>
      <c r="L367" s="166"/>
      <c r="M367" s="166"/>
      <c r="N367" s="166"/>
      <c r="O367" s="166"/>
      <c r="P367" s="166"/>
      <c r="Q367" s="166"/>
      <c r="R367" s="169"/>
      <c r="T367" s="170"/>
      <c r="U367" s="166"/>
      <c r="V367" s="166"/>
      <c r="W367" s="166"/>
      <c r="X367" s="166"/>
      <c r="Y367" s="166"/>
      <c r="Z367" s="166"/>
      <c r="AA367" s="171"/>
      <c r="AT367" s="172" t="s">
        <v>167</v>
      </c>
      <c r="AU367" s="172" t="s">
        <v>99</v>
      </c>
      <c r="AV367" s="10" t="s">
        <v>99</v>
      </c>
      <c r="AW367" s="10" t="s">
        <v>35</v>
      </c>
      <c r="AX367" s="10" t="s">
        <v>83</v>
      </c>
      <c r="AY367" s="172" t="s">
        <v>151</v>
      </c>
    </row>
    <row r="368" spans="2:65" s="1" customFormat="1" ht="31.5" customHeight="1">
      <c r="B368" s="129"/>
      <c r="C368" s="158" t="s">
        <v>601</v>
      </c>
      <c r="D368" s="158" t="s">
        <v>152</v>
      </c>
      <c r="E368" s="159" t="s">
        <v>602</v>
      </c>
      <c r="F368" s="315" t="s">
        <v>603</v>
      </c>
      <c r="G368" s="315"/>
      <c r="H368" s="315"/>
      <c r="I368" s="315"/>
      <c r="J368" s="160" t="s">
        <v>155</v>
      </c>
      <c r="K368" s="161">
        <v>59.579000000000001</v>
      </c>
      <c r="L368" s="316">
        <v>0</v>
      </c>
      <c r="M368" s="316"/>
      <c r="N368" s="317">
        <f>ROUND(L368*K368,2)</f>
        <v>0</v>
      </c>
      <c r="O368" s="317"/>
      <c r="P368" s="317"/>
      <c r="Q368" s="317"/>
      <c r="R368" s="132"/>
      <c r="T368" s="162" t="s">
        <v>5</v>
      </c>
      <c r="U368" s="46" t="s">
        <v>43</v>
      </c>
      <c r="V368" s="38"/>
      <c r="W368" s="163">
        <f>V368*K368</f>
        <v>0</v>
      </c>
      <c r="X368" s="163">
        <v>3.5000000000000001E-3</v>
      </c>
      <c r="Y368" s="163">
        <f>X368*K368</f>
        <v>0.2085265</v>
      </c>
      <c r="Z368" s="163">
        <v>0</v>
      </c>
      <c r="AA368" s="164">
        <f>Z368*K368</f>
        <v>0</v>
      </c>
      <c r="AR368" s="20" t="s">
        <v>231</v>
      </c>
      <c r="AT368" s="20" t="s">
        <v>152</v>
      </c>
      <c r="AU368" s="20" t="s">
        <v>99</v>
      </c>
      <c r="AY368" s="20" t="s">
        <v>151</v>
      </c>
      <c r="BE368" s="103">
        <f>IF(U368="základní",N368,0)</f>
        <v>0</v>
      </c>
      <c r="BF368" s="103">
        <f>IF(U368="snížená",N368,0)</f>
        <v>0</v>
      </c>
      <c r="BG368" s="103">
        <f>IF(U368="zákl. přenesená",N368,0)</f>
        <v>0</v>
      </c>
      <c r="BH368" s="103">
        <f>IF(U368="sníž. přenesená",N368,0)</f>
        <v>0</v>
      </c>
      <c r="BI368" s="103">
        <f>IF(U368="nulová",N368,0)</f>
        <v>0</v>
      </c>
      <c r="BJ368" s="20" t="s">
        <v>83</v>
      </c>
      <c r="BK368" s="103">
        <f>ROUND(L368*K368,2)</f>
        <v>0</v>
      </c>
      <c r="BL368" s="20" t="s">
        <v>231</v>
      </c>
      <c r="BM368" s="20" t="s">
        <v>604</v>
      </c>
    </row>
    <row r="369" spans="2:65" s="1" customFormat="1" ht="31.5" customHeight="1">
      <c r="B369" s="129"/>
      <c r="C369" s="158" t="s">
        <v>605</v>
      </c>
      <c r="D369" s="158" t="s">
        <v>152</v>
      </c>
      <c r="E369" s="159" t="s">
        <v>606</v>
      </c>
      <c r="F369" s="315" t="s">
        <v>607</v>
      </c>
      <c r="G369" s="315"/>
      <c r="H369" s="315"/>
      <c r="I369" s="315"/>
      <c r="J369" s="160" t="s">
        <v>373</v>
      </c>
      <c r="K369" s="161">
        <v>63</v>
      </c>
      <c r="L369" s="316">
        <v>0</v>
      </c>
      <c r="M369" s="316"/>
      <c r="N369" s="317">
        <f>ROUND(L369*K369,2)</f>
        <v>0</v>
      </c>
      <c r="O369" s="317"/>
      <c r="P369" s="317"/>
      <c r="Q369" s="317"/>
      <c r="R369" s="132"/>
      <c r="T369" s="162" t="s">
        <v>5</v>
      </c>
      <c r="U369" s="46" t="s">
        <v>43</v>
      </c>
      <c r="V369" s="38"/>
      <c r="W369" s="163">
        <f>V369*K369</f>
        <v>0</v>
      </c>
      <c r="X369" s="163">
        <v>3.3E-4</v>
      </c>
      <c r="Y369" s="163">
        <f>X369*K369</f>
        <v>2.0789999999999999E-2</v>
      </c>
      <c r="Z369" s="163">
        <v>0</v>
      </c>
      <c r="AA369" s="164">
        <f>Z369*K369</f>
        <v>0</v>
      </c>
      <c r="AR369" s="20" t="s">
        <v>231</v>
      </c>
      <c r="AT369" s="20" t="s">
        <v>152</v>
      </c>
      <c r="AU369" s="20" t="s">
        <v>99</v>
      </c>
      <c r="AY369" s="20" t="s">
        <v>151</v>
      </c>
      <c r="BE369" s="103">
        <f>IF(U369="základní",N369,0)</f>
        <v>0</v>
      </c>
      <c r="BF369" s="103">
        <f>IF(U369="snížená",N369,0)</f>
        <v>0</v>
      </c>
      <c r="BG369" s="103">
        <f>IF(U369="zákl. přenesená",N369,0)</f>
        <v>0</v>
      </c>
      <c r="BH369" s="103">
        <f>IF(U369="sníž. přenesená",N369,0)</f>
        <v>0</v>
      </c>
      <c r="BI369" s="103">
        <f>IF(U369="nulová",N369,0)</f>
        <v>0</v>
      </c>
      <c r="BJ369" s="20" t="s">
        <v>83</v>
      </c>
      <c r="BK369" s="103">
        <f>ROUND(L369*K369,2)</f>
        <v>0</v>
      </c>
      <c r="BL369" s="20" t="s">
        <v>231</v>
      </c>
      <c r="BM369" s="20" t="s">
        <v>608</v>
      </c>
    </row>
    <row r="370" spans="2:65" s="10" customFormat="1" ht="22.5" customHeight="1">
      <c r="B370" s="165"/>
      <c r="C370" s="166"/>
      <c r="D370" s="166"/>
      <c r="E370" s="167" t="s">
        <v>5</v>
      </c>
      <c r="F370" s="324" t="s">
        <v>609</v>
      </c>
      <c r="G370" s="325"/>
      <c r="H370" s="325"/>
      <c r="I370" s="325"/>
      <c r="J370" s="166"/>
      <c r="K370" s="168">
        <v>63</v>
      </c>
      <c r="L370" s="166"/>
      <c r="M370" s="166"/>
      <c r="N370" s="166"/>
      <c r="O370" s="166"/>
      <c r="P370" s="166"/>
      <c r="Q370" s="166"/>
      <c r="R370" s="169"/>
      <c r="T370" s="170"/>
      <c r="U370" s="166"/>
      <c r="V370" s="166"/>
      <c r="W370" s="166"/>
      <c r="X370" s="166"/>
      <c r="Y370" s="166"/>
      <c r="Z370" s="166"/>
      <c r="AA370" s="171"/>
      <c r="AT370" s="172" t="s">
        <v>167</v>
      </c>
      <c r="AU370" s="172" t="s">
        <v>99</v>
      </c>
      <c r="AV370" s="10" t="s">
        <v>99</v>
      </c>
      <c r="AW370" s="10" t="s">
        <v>35</v>
      </c>
      <c r="AX370" s="10" t="s">
        <v>83</v>
      </c>
      <c r="AY370" s="172" t="s">
        <v>151</v>
      </c>
    </row>
    <row r="371" spans="2:65" s="1" customFormat="1" ht="31.5" customHeight="1">
      <c r="B371" s="129"/>
      <c r="C371" s="158" t="s">
        <v>610</v>
      </c>
      <c r="D371" s="158" t="s">
        <v>152</v>
      </c>
      <c r="E371" s="159" t="s">
        <v>611</v>
      </c>
      <c r="F371" s="315" t="s">
        <v>612</v>
      </c>
      <c r="G371" s="315"/>
      <c r="H371" s="315"/>
      <c r="I371" s="315"/>
      <c r="J371" s="160" t="s">
        <v>155</v>
      </c>
      <c r="K371" s="161">
        <v>59.578000000000003</v>
      </c>
      <c r="L371" s="316">
        <v>0</v>
      </c>
      <c r="M371" s="316"/>
      <c r="N371" s="317">
        <f>ROUND(L371*K371,2)</f>
        <v>0</v>
      </c>
      <c r="O371" s="317"/>
      <c r="P371" s="317"/>
      <c r="Q371" s="317"/>
      <c r="R371" s="132"/>
      <c r="T371" s="162" t="s">
        <v>5</v>
      </c>
      <c r="U371" s="46" t="s">
        <v>43</v>
      </c>
      <c r="V371" s="38"/>
      <c r="W371" s="163">
        <f>V371*K371</f>
        <v>0</v>
      </c>
      <c r="X371" s="163">
        <v>0</v>
      </c>
      <c r="Y371" s="163">
        <f>X371*K371</f>
        <v>0</v>
      </c>
      <c r="Z371" s="163">
        <v>0</v>
      </c>
      <c r="AA371" s="164">
        <f>Z371*K371</f>
        <v>0</v>
      </c>
      <c r="AR371" s="20" t="s">
        <v>231</v>
      </c>
      <c r="AT371" s="20" t="s">
        <v>152</v>
      </c>
      <c r="AU371" s="20" t="s">
        <v>99</v>
      </c>
      <c r="AY371" s="20" t="s">
        <v>151</v>
      </c>
      <c r="BE371" s="103">
        <f>IF(U371="základní",N371,0)</f>
        <v>0</v>
      </c>
      <c r="BF371" s="103">
        <f>IF(U371="snížená",N371,0)</f>
        <v>0</v>
      </c>
      <c r="BG371" s="103">
        <f>IF(U371="zákl. přenesená",N371,0)</f>
        <v>0</v>
      </c>
      <c r="BH371" s="103">
        <f>IF(U371="sníž. přenesená",N371,0)</f>
        <v>0</v>
      </c>
      <c r="BI371" s="103">
        <f>IF(U371="nulová",N371,0)</f>
        <v>0</v>
      </c>
      <c r="BJ371" s="20" t="s">
        <v>83</v>
      </c>
      <c r="BK371" s="103">
        <f>ROUND(L371*K371,2)</f>
        <v>0</v>
      </c>
      <c r="BL371" s="20" t="s">
        <v>231</v>
      </c>
      <c r="BM371" s="20" t="s">
        <v>613</v>
      </c>
    </row>
    <row r="372" spans="2:65" s="10" customFormat="1" ht="22.5" customHeight="1">
      <c r="B372" s="165"/>
      <c r="C372" s="166"/>
      <c r="D372" s="166"/>
      <c r="E372" s="167" t="s">
        <v>5</v>
      </c>
      <c r="F372" s="324" t="s">
        <v>614</v>
      </c>
      <c r="G372" s="325"/>
      <c r="H372" s="325"/>
      <c r="I372" s="325"/>
      <c r="J372" s="166"/>
      <c r="K372" s="168">
        <v>59.578000000000003</v>
      </c>
      <c r="L372" s="166"/>
      <c r="M372" s="166"/>
      <c r="N372" s="166"/>
      <c r="O372" s="166"/>
      <c r="P372" s="166"/>
      <c r="Q372" s="166"/>
      <c r="R372" s="169"/>
      <c r="T372" s="170"/>
      <c r="U372" s="166"/>
      <c r="V372" s="166"/>
      <c r="W372" s="166"/>
      <c r="X372" s="166"/>
      <c r="Y372" s="166"/>
      <c r="Z372" s="166"/>
      <c r="AA372" s="171"/>
      <c r="AT372" s="172" t="s">
        <v>167</v>
      </c>
      <c r="AU372" s="172" t="s">
        <v>99</v>
      </c>
      <c r="AV372" s="10" t="s">
        <v>99</v>
      </c>
      <c r="AW372" s="10" t="s">
        <v>35</v>
      </c>
      <c r="AX372" s="10" t="s">
        <v>83</v>
      </c>
      <c r="AY372" s="172" t="s">
        <v>151</v>
      </c>
    </row>
    <row r="373" spans="2:65" s="1" customFormat="1" ht="31.5" customHeight="1">
      <c r="B373" s="129"/>
      <c r="C373" s="158" t="s">
        <v>615</v>
      </c>
      <c r="D373" s="158" t="s">
        <v>152</v>
      </c>
      <c r="E373" s="159" t="s">
        <v>616</v>
      </c>
      <c r="F373" s="315" t="s">
        <v>617</v>
      </c>
      <c r="G373" s="315"/>
      <c r="H373" s="315"/>
      <c r="I373" s="315"/>
      <c r="J373" s="160" t="s">
        <v>155</v>
      </c>
      <c r="K373" s="161">
        <v>77.450999999999993</v>
      </c>
      <c r="L373" s="316">
        <v>0</v>
      </c>
      <c r="M373" s="316"/>
      <c r="N373" s="317">
        <f>ROUND(L373*K373,2)</f>
        <v>0</v>
      </c>
      <c r="O373" s="317"/>
      <c r="P373" s="317"/>
      <c r="Q373" s="317"/>
      <c r="R373" s="132"/>
      <c r="T373" s="162" t="s">
        <v>5</v>
      </c>
      <c r="U373" s="46" t="s">
        <v>43</v>
      </c>
      <c r="V373" s="38"/>
      <c r="W373" s="163">
        <f>V373*K373</f>
        <v>0</v>
      </c>
      <c r="X373" s="163">
        <v>0</v>
      </c>
      <c r="Y373" s="163">
        <f>X373*K373</f>
        <v>0</v>
      </c>
      <c r="Z373" s="163">
        <v>0</v>
      </c>
      <c r="AA373" s="164">
        <f>Z373*K373</f>
        <v>0</v>
      </c>
      <c r="AR373" s="20" t="s">
        <v>231</v>
      </c>
      <c r="AT373" s="20" t="s">
        <v>152</v>
      </c>
      <c r="AU373" s="20" t="s">
        <v>99</v>
      </c>
      <c r="AY373" s="20" t="s">
        <v>151</v>
      </c>
      <c r="BE373" s="103">
        <f>IF(U373="základní",N373,0)</f>
        <v>0</v>
      </c>
      <c r="BF373" s="103">
        <f>IF(U373="snížená",N373,0)</f>
        <v>0</v>
      </c>
      <c r="BG373" s="103">
        <f>IF(U373="zákl. přenesená",N373,0)</f>
        <v>0</v>
      </c>
      <c r="BH373" s="103">
        <f>IF(U373="sníž. přenesená",N373,0)</f>
        <v>0</v>
      </c>
      <c r="BI373" s="103">
        <f>IF(U373="nulová",N373,0)</f>
        <v>0</v>
      </c>
      <c r="BJ373" s="20" t="s">
        <v>83</v>
      </c>
      <c r="BK373" s="103">
        <f>ROUND(L373*K373,2)</f>
        <v>0</v>
      </c>
      <c r="BL373" s="20" t="s">
        <v>231</v>
      </c>
      <c r="BM373" s="20" t="s">
        <v>618</v>
      </c>
    </row>
    <row r="374" spans="2:65" s="10" customFormat="1" ht="22.5" customHeight="1">
      <c r="B374" s="165"/>
      <c r="C374" s="166"/>
      <c r="D374" s="166"/>
      <c r="E374" s="167" t="s">
        <v>5</v>
      </c>
      <c r="F374" s="324" t="s">
        <v>619</v>
      </c>
      <c r="G374" s="325"/>
      <c r="H374" s="325"/>
      <c r="I374" s="325"/>
      <c r="J374" s="166"/>
      <c r="K374" s="168">
        <v>77.450999999999993</v>
      </c>
      <c r="L374" s="166"/>
      <c r="M374" s="166"/>
      <c r="N374" s="166"/>
      <c r="O374" s="166"/>
      <c r="P374" s="166"/>
      <c r="Q374" s="166"/>
      <c r="R374" s="169"/>
      <c r="T374" s="170"/>
      <c r="U374" s="166"/>
      <c r="V374" s="166"/>
      <c r="W374" s="166"/>
      <c r="X374" s="166"/>
      <c r="Y374" s="166"/>
      <c r="Z374" s="166"/>
      <c r="AA374" s="171"/>
      <c r="AT374" s="172" t="s">
        <v>167</v>
      </c>
      <c r="AU374" s="172" t="s">
        <v>99</v>
      </c>
      <c r="AV374" s="10" t="s">
        <v>99</v>
      </c>
      <c r="AW374" s="10" t="s">
        <v>35</v>
      </c>
      <c r="AX374" s="10" t="s">
        <v>83</v>
      </c>
      <c r="AY374" s="172" t="s">
        <v>151</v>
      </c>
    </row>
    <row r="375" spans="2:65" s="1" customFormat="1" ht="22.5" customHeight="1">
      <c r="B375" s="129"/>
      <c r="C375" s="189" t="s">
        <v>620</v>
      </c>
      <c r="D375" s="189" t="s">
        <v>273</v>
      </c>
      <c r="E375" s="190" t="s">
        <v>621</v>
      </c>
      <c r="F375" s="334" t="s">
        <v>622</v>
      </c>
      <c r="G375" s="334"/>
      <c r="H375" s="334"/>
      <c r="I375" s="334"/>
      <c r="J375" s="191" t="s">
        <v>155</v>
      </c>
      <c r="K375" s="192">
        <v>157.583</v>
      </c>
      <c r="L375" s="335">
        <v>0</v>
      </c>
      <c r="M375" s="335"/>
      <c r="N375" s="336">
        <f>ROUND(L375*K375,2)</f>
        <v>0</v>
      </c>
      <c r="O375" s="317"/>
      <c r="P375" s="317"/>
      <c r="Q375" s="317"/>
      <c r="R375" s="132"/>
      <c r="T375" s="162" t="s">
        <v>5</v>
      </c>
      <c r="U375" s="46" t="s">
        <v>43</v>
      </c>
      <c r="V375" s="38"/>
      <c r="W375" s="163">
        <f>V375*K375</f>
        <v>0</v>
      </c>
      <c r="X375" s="163">
        <v>3.1E-4</v>
      </c>
      <c r="Y375" s="163">
        <f>X375*K375</f>
        <v>4.8850730000000002E-2</v>
      </c>
      <c r="Z375" s="163">
        <v>0</v>
      </c>
      <c r="AA375" s="164">
        <f>Z375*K375</f>
        <v>0</v>
      </c>
      <c r="AR375" s="20" t="s">
        <v>311</v>
      </c>
      <c r="AT375" s="20" t="s">
        <v>273</v>
      </c>
      <c r="AU375" s="20" t="s">
        <v>99</v>
      </c>
      <c r="AY375" s="20" t="s">
        <v>151</v>
      </c>
      <c r="BE375" s="103">
        <f>IF(U375="základní",N375,0)</f>
        <v>0</v>
      </c>
      <c r="BF375" s="103">
        <f>IF(U375="snížená",N375,0)</f>
        <v>0</v>
      </c>
      <c r="BG375" s="103">
        <f>IF(U375="zákl. přenesená",N375,0)</f>
        <v>0</v>
      </c>
      <c r="BH375" s="103">
        <f>IF(U375="sníž. přenesená",N375,0)</f>
        <v>0</v>
      </c>
      <c r="BI375" s="103">
        <f>IF(U375="nulová",N375,0)</f>
        <v>0</v>
      </c>
      <c r="BJ375" s="20" t="s">
        <v>83</v>
      </c>
      <c r="BK375" s="103">
        <f>ROUND(L375*K375,2)</f>
        <v>0</v>
      </c>
      <c r="BL375" s="20" t="s">
        <v>231</v>
      </c>
      <c r="BM375" s="20" t="s">
        <v>623</v>
      </c>
    </row>
    <row r="376" spans="2:65" s="1" customFormat="1" ht="31.5" customHeight="1">
      <c r="B376" s="129"/>
      <c r="C376" s="158" t="s">
        <v>624</v>
      </c>
      <c r="D376" s="158" t="s">
        <v>152</v>
      </c>
      <c r="E376" s="159" t="s">
        <v>625</v>
      </c>
      <c r="F376" s="315" t="s">
        <v>626</v>
      </c>
      <c r="G376" s="315"/>
      <c r="H376" s="315"/>
      <c r="I376" s="315"/>
      <c r="J376" s="160" t="s">
        <v>251</v>
      </c>
      <c r="K376" s="161">
        <v>0.71499999999999997</v>
      </c>
      <c r="L376" s="316">
        <v>0</v>
      </c>
      <c r="M376" s="316"/>
      <c r="N376" s="317">
        <f>ROUND(L376*K376,2)</f>
        <v>0</v>
      </c>
      <c r="O376" s="317"/>
      <c r="P376" s="317"/>
      <c r="Q376" s="317"/>
      <c r="R376" s="132"/>
      <c r="T376" s="162" t="s">
        <v>5</v>
      </c>
      <c r="U376" s="46" t="s">
        <v>43</v>
      </c>
      <c r="V376" s="38"/>
      <c r="W376" s="163">
        <f>V376*K376</f>
        <v>0</v>
      </c>
      <c r="X376" s="163">
        <v>0</v>
      </c>
      <c r="Y376" s="163">
        <f>X376*K376</f>
        <v>0</v>
      </c>
      <c r="Z376" s="163">
        <v>0</v>
      </c>
      <c r="AA376" s="164">
        <f>Z376*K376</f>
        <v>0</v>
      </c>
      <c r="AR376" s="20" t="s">
        <v>231</v>
      </c>
      <c r="AT376" s="20" t="s">
        <v>152</v>
      </c>
      <c r="AU376" s="20" t="s">
        <v>99</v>
      </c>
      <c r="AY376" s="20" t="s">
        <v>151</v>
      </c>
      <c r="BE376" s="103">
        <f>IF(U376="základní",N376,0)</f>
        <v>0</v>
      </c>
      <c r="BF376" s="103">
        <f>IF(U376="snížená",N376,0)</f>
        <v>0</v>
      </c>
      <c r="BG376" s="103">
        <f>IF(U376="zákl. přenesená",N376,0)</f>
        <v>0</v>
      </c>
      <c r="BH376" s="103">
        <f>IF(U376="sníž. přenesená",N376,0)</f>
        <v>0</v>
      </c>
      <c r="BI376" s="103">
        <f>IF(U376="nulová",N376,0)</f>
        <v>0</v>
      </c>
      <c r="BJ376" s="20" t="s">
        <v>83</v>
      </c>
      <c r="BK376" s="103">
        <f>ROUND(L376*K376,2)</f>
        <v>0</v>
      </c>
      <c r="BL376" s="20" t="s">
        <v>231</v>
      </c>
      <c r="BM376" s="20" t="s">
        <v>627</v>
      </c>
    </row>
    <row r="377" spans="2:65" s="9" customFormat="1" ht="29.85" customHeight="1">
      <c r="B377" s="147"/>
      <c r="C377" s="148"/>
      <c r="D377" s="157" t="s">
        <v>120</v>
      </c>
      <c r="E377" s="157"/>
      <c r="F377" s="157"/>
      <c r="G377" s="157"/>
      <c r="H377" s="157"/>
      <c r="I377" s="157"/>
      <c r="J377" s="157"/>
      <c r="K377" s="157"/>
      <c r="L377" s="157"/>
      <c r="M377" s="157"/>
      <c r="N377" s="310">
        <f>BK377</f>
        <v>0</v>
      </c>
      <c r="O377" s="311"/>
      <c r="P377" s="311"/>
      <c r="Q377" s="311"/>
      <c r="R377" s="150"/>
      <c r="T377" s="151"/>
      <c r="U377" s="148"/>
      <c r="V377" s="148"/>
      <c r="W377" s="152">
        <f>SUM(W378:W381)</f>
        <v>0</v>
      </c>
      <c r="X377" s="148"/>
      <c r="Y377" s="152">
        <f>SUM(Y378:Y381)</f>
        <v>2.4648E-2</v>
      </c>
      <c r="Z377" s="148"/>
      <c r="AA377" s="153">
        <f>SUM(AA378:AA381)</f>
        <v>0</v>
      </c>
      <c r="AR377" s="154" t="s">
        <v>99</v>
      </c>
      <c r="AT377" s="155" t="s">
        <v>77</v>
      </c>
      <c r="AU377" s="155" t="s">
        <v>83</v>
      </c>
      <c r="AY377" s="154" t="s">
        <v>151</v>
      </c>
      <c r="BK377" s="156">
        <f>SUM(BK378:BK381)</f>
        <v>0</v>
      </c>
    </row>
    <row r="378" spans="2:65" s="1" customFormat="1" ht="22.5" customHeight="1">
      <c r="B378" s="129"/>
      <c r="C378" s="158" t="s">
        <v>628</v>
      </c>
      <c r="D378" s="158" t="s">
        <v>152</v>
      </c>
      <c r="E378" s="159" t="s">
        <v>629</v>
      </c>
      <c r="F378" s="315" t="s">
        <v>630</v>
      </c>
      <c r="G378" s="315"/>
      <c r="H378" s="315"/>
      <c r="I378" s="315"/>
      <c r="J378" s="160" t="s">
        <v>373</v>
      </c>
      <c r="K378" s="161">
        <v>118.5</v>
      </c>
      <c r="L378" s="316">
        <v>0</v>
      </c>
      <c r="M378" s="316"/>
      <c r="N378" s="317">
        <f>ROUND(L378*K378,2)</f>
        <v>0</v>
      </c>
      <c r="O378" s="317"/>
      <c r="P378" s="317"/>
      <c r="Q378" s="317"/>
      <c r="R378" s="132"/>
      <c r="T378" s="162" t="s">
        <v>5</v>
      </c>
      <c r="U378" s="46" t="s">
        <v>43</v>
      </c>
      <c r="V378" s="38"/>
      <c r="W378" s="163">
        <f>V378*K378</f>
        <v>0</v>
      </c>
      <c r="X378" s="163">
        <v>0</v>
      </c>
      <c r="Y378" s="163">
        <f>X378*K378</f>
        <v>0</v>
      </c>
      <c r="Z378" s="163">
        <v>0</v>
      </c>
      <c r="AA378" s="164">
        <f>Z378*K378</f>
        <v>0</v>
      </c>
      <c r="AR378" s="20" t="s">
        <v>231</v>
      </c>
      <c r="AT378" s="20" t="s">
        <v>152</v>
      </c>
      <c r="AU378" s="20" t="s">
        <v>99</v>
      </c>
      <c r="AY378" s="20" t="s">
        <v>151</v>
      </c>
      <c r="BE378" s="103">
        <f>IF(U378="základní",N378,0)</f>
        <v>0</v>
      </c>
      <c r="BF378" s="103">
        <f>IF(U378="snížená",N378,0)</f>
        <v>0</v>
      </c>
      <c r="BG378" s="103">
        <f>IF(U378="zákl. přenesená",N378,0)</f>
        <v>0</v>
      </c>
      <c r="BH378" s="103">
        <f>IF(U378="sníž. přenesená",N378,0)</f>
        <v>0</v>
      </c>
      <c r="BI378" s="103">
        <f>IF(U378="nulová",N378,0)</f>
        <v>0</v>
      </c>
      <c r="BJ378" s="20" t="s">
        <v>83</v>
      </c>
      <c r="BK378" s="103">
        <f>ROUND(L378*K378,2)</f>
        <v>0</v>
      </c>
      <c r="BL378" s="20" t="s">
        <v>231</v>
      </c>
      <c r="BM378" s="20" t="s">
        <v>631</v>
      </c>
    </row>
    <row r="379" spans="2:65" s="11" customFormat="1" ht="22.5" customHeight="1">
      <c r="B379" s="173"/>
      <c r="C379" s="174"/>
      <c r="D379" s="174"/>
      <c r="E379" s="175" t="s">
        <v>5</v>
      </c>
      <c r="F379" s="332" t="s">
        <v>632</v>
      </c>
      <c r="G379" s="333"/>
      <c r="H379" s="333"/>
      <c r="I379" s="333"/>
      <c r="J379" s="174"/>
      <c r="K379" s="176" t="s">
        <v>5</v>
      </c>
      <c r="L379" s="174"/>
      <c r="M379" s="174"/>
      <c r="N379" s="174"/>
      <c r="O379" s="174"/>
      <c r="P379" s="174"/>
      <c r="Q379" s="174"/>
      <c r="R379" s="177"/>
      <c r="T379" s="178"/>
      <c r="U379" s="174"/>
      <c r="V379" s="174"/>
      <c r="W379" s="174"/>
      <c r="X379" s="174"/>
      <c r="Y379" s="174"/>
      <c r="Z379" s="174"/>
      <c r="AA379" s="179"/>
      <c r="AT379" s="180" t="s">
        <v>167</v>
      </c>
      <c r="AU379" s="180" t="s">
        <v>99</v>
      </c>
      <c r="AV379" s="11" t="s">
        <v>83</v>
      </c>
      <c r="AW379" s="11" t="s">
        <v>35</v>
      </c>
      <c r="AX379" s="11" t="s">
        <v>78</v>
      </c>
      <c r="AY379" s="180" t="s">
        <v>151</v>
      </c>
    </row>
    <row r="380" spans="2:65" s="10" customFormat="1" ht="22.5" customHeight="1">
      <c r="B380" s="165"/>
      <c r="C380" s="166"/>
      <c r="D380" s="166"/>
      <c r="E380" s="167" t="s">
        <v>5</v>
      </c>
      <c r="F380" s="328" t="s">
        <v>633</v>
      </c>
      <c r="G380" s="329"/>
      <c r="H380" s="329"/>
      <c r="I380" s="329"/>
      <c r="J380" s="166"/>
      <c r="K380" s="168">
        <v>118.5</v>
      </c>
      <c r="L380" s="166"/>
      <c r="M380" s="166"/>
      <c r="N380" s="166"/>
      <c r="O380" s="166"/>
      <c r="P380" s="166"/>
      <c r="Q380" s="166"/>
      <c r="R380" s="169"/>
      <c r="T380" s="170"/>
      <c r="U380" s="166"/>
      <c r="V380" s="166"/>
      <c r="W380" s="166"/>
      <c r="X380" s="166"/>
      <c r="Y380" s="166"/>
      <c r="Z380" s="166"/>
      <c r="AA380" s="171"/>
      <c r="AT380" s="172" t="s">
        <v>167</v>
      </c>
      <c r="AU380" s="172" t="s">
        <v>99</v>
      </c>
      <c r="AV380" s="10" t="s">
        <v>99</v>
      </c>
      <c r="AW380" s="10" t="s">
        <v>35</v>
      </c>
      <c r="AX380" s="10" t="s">
        <v>83</v>
      </c>
      <c r="AY380" s="172" t="s">
        <v>151</v>
      </c>
    </row>
    <row r="381" spans="2:65" s="1" customFormat="1" ht="22.5" customHeight="1">
      <c r="B381" s="129"/>
      <c r="C381" s="189" t="s">
        <v>634</v>
      </c>
      <c r="D381" s="189" t="s">
        <v>273</v>
      </c>
      <c r="E381" s="190" t="s">
        <v>635</v>
      </c>
      <c r="F381" s="334" t="s">
        <v>636</v>
      </c>
      <c r="G381" s="334"/>
      <c r="H381" s="334"/>
      <c r="I381" s="334"/>
      <c r="J381" s="191" t="s">
        <v>373</v>
      </c>
      <c r="K381" s="192">
        <v>123.24</v>
      </c>
      <c r="L381" s="335">
        <v>0</v>
      </c>
      <c r="M381" s="335"/>
      <c r="N381" s="336">
        <f>ROUND(L381*K381,2)</f>
        <v>0</v>
      </c>
      <c r="O381" s="317"/>
      <c r="P381" s="317"/>
      <c r="Q381" s="317"/>
      <c r="R381" s="132"/>
      <c r="T381" s="162" t="s">
        <v>5</v>
      </c>
      <c r="U381" s="46" t="s">
        <v>43</v>
      </c>
      <c r="V381" s="38"/>
      <c r="W381" s="163">
        <f>V381*K381</f>
        <v>0</v>
      </c>
      <c r="X381" s="163">
        <v>2.0000000000000001E-4</v>
      </c>
      <c r="Y381" s="163">
        <f>X381*K381</f>
        <v>2.4648E-2</v>
      </c>
      <c r="Z381" s="163">
        <v>0</v>
      </c>
      <c r="AA381" s="164">
        <f>Z381*K381</f>
        <v>0</v>
      </c>
      <c r="AR381" s="20" t="s">
        <v>311</v>
      </c>
      <c r="AT381" s="20" t="s">
        <v>273</v>
      </c>
      <c r="AU381" s="20" t="s">
        <v>99</v>
      </c>
      <c r="AY381" s="20" t="s">
        <v>151</v>
      </c>
      <c r="BE381" s="103">
        <f>IF(U381="základní",N381,0)</f>
        <v>0</v>
      </c>
      <c r="BF381" s="103">
        <f>IF(U381="snížená",N381,0)</f>
        <v>0</v>
      </c>
      <c r="BG381" s="103">
        <f>IF(U381="zákl. přenesená",N381,0)</f>
        <v>0</v>
      </c>
      <c r="BH381" s="103">
        <f>IF(U381="sníž. přenesená",N381,0)</f>
        <v>0</v>
      </c>
      <c r="BI381" s="103">
        <f>IF(U381="nulová",N381,0)</f>
        <v>0</v>
      </c>
      <c r="BJ381" s="20" t="s">
        <v>83</v>
      </c>
      <c r="BK381" s="103">
        <f>ROUND(L381*K381,2)</f>
        <v>0</v>
      </c>
      <c r="BL381" s="20" t="s">
        <v>231</v>
      </c>
      <c r="BM381" s="20" t="s">
        <v>637</v>
      </c>
    </row>
    <row r="382" spans="2:65" s="9" customFormat="1" ht="29.85" customHeight="1">
      <c r="B382" s="147"/>
      <c r="C382" s="148"/>
      <c r="D382" s="157" t="s">
        <v>121</v>
      </c>
      <c r="E382" s="157"/>
      <c r="F382" s="157"/>
      <c r="G382" s="157"/>
      <c r="H382" s="157"/>
      <c r="I382" s="157"/>
      <c r="J382" s="157"/>
      <c r="K382" s="157"/>
      <c r="L382" s="157"/>
      <c r="M382" s="157"/>
      <c r="N382" s="310">
        <f>BK382</f>
        <v>0</v>
      </c>
      <c r="O382" s="311"/>
      <c r="P382" s="311"/>
      <c r="Q382" s="311"/>
      <c r="R382" s="150"/>
      <c r="T382" s="151"/>
      <c r="U382" s="148"/>
      <c r="V382" s="148"/>
      <c r="W382" s="152">
        <f>W383</f>
        <v>0</v>
      </c>
      <c r="X382" s="148"/>
      <c r="Y382" s="152">
        <f>Y383</f>
        <v>0</v>
      </c>
      <c r="Z382" s="148"/>
      <c r="AA382" s="153">
        <f>AA383</f>
        <v>0</v>
      </c>
      <c r="AR382" s="154" t="s">
        <v>99</v>
      </c>
      <c r="AT382" s="155" t="s">
        <v>77</v>
      </c>
      <c r="AU382" s="155" t="s">
        <v>83</v>
      </c>
      <c r="AY382" s="154" t="s">
        <v>151</v>
      </c>
      <c r="BK382" s="156">
        <f>BK383</f>
        <v>0</v>
      </c>
    </row>
    <row r="383" spans="2:65" s="1" customFormat="1" ht="31.5" customHeight="1">
      <c r="B383" s="129"/>
      <c r="C383" s="158" t="s">
        <v>638</v>
      </c>
      <c r="D383" s="158" t="s">
        <v>152</v>
      </c>
      <c r="E383" s="159" t="s">
        <v>639</v>
      </c>
      <c r="F383" s="315" t="s">
        <v>640</v>
      </c>
      <c r="G383" s="315"/>
      <c r="H383" s="315"/>
      <c r="I383" s="315"/>
      <c r="J383" s="160" t="s">
        <v>566</v>
      </c>
      <c r="K383" s="161">
        <v>1</v>
      </c>
      <c r="L383" s="316">
        <v>0</v>
      </c>
      <c r="M383" s="316"/>
      <c r="N383" s="317">
        <f>ROUND(L383*K383,2)</f>
        <v>0</v>
      </c>
      <c r="O383" s="317"/>
      <c r="P383" s="317"/>
      <c r="Q383" s="317"/>
      <c r="R383" s="132"/>
      <c r="T383" s="162" t="s">
        <v>5</v>
      </c>
      <c r="U383" s="46" t="s">
        <v>43</v>
      </c>
      <c r="V383" s="38"/>
      <c r="W383" s="163">
        <f>V383*K383</f>
        <v>0</v>
      </c>
      <c r="X383" s="163">
        <v>0</v>
      </c>
      <c r="Y383" s="163">
        <f>X383*K383</f>
        <v>0</v>
      </c>
      <c r="Z383" s="163">
        <v>0</v>
      </c>
      <c r="AA383" s="164">
        <f>Z383*K383</f>
        <v>0</v>
      </c>
      <c r="AR383" s="20" t="s">
        <v>231</v>
      </c>
      <c r="AT383" s="20" t="s">
        <v>152</v>
      </c>
      <c r="AU383" s="20" t="s">
        <v>99</v>
      </c>
      <c r="AY383" s="20" t="s">
        <v>151</v>
      </c>
      <c r="BE383" s="103">
        <f>IF(U383="základní",N383,0)</f>
        <v>0</v>
      </c>
      <c r="BF383" s="103">
        <f>IF(U383="snížená",N383,0)</f>
        <v>0</v>
      </c>
      <c r="BG383" s="103">
        <f>IF(U383="zákl. přenesená",N383,0)</f>
        <v>0</v>
      </c>
      <c r="BH383" s="103">
        <f>IF(U383="sníž. přenesená",N383,0)</f>
        <v>0</v>
      </c>
      <c r="BI383" s="103">
        <f>IF(U383="nulová",N383,0)</f>
        <v>0</v>
      </c>
      <c r="BJ383" s="20" t="s">
        <v>83</v>
      </c>
      <c r="BK383" s="103">
        <f>ROUND(L383*K383,2)</f>
        <v>0</v>
      </c>
      <c r="BL383" s="20" t="s">
        <v>231</v>
      </c>
      <c r="BM383" s="20" t="s">
        <v>641</v>
      </c>
    </row>
    <row r="384" spans="2:65" s="9" customFormat="1" ht="29.85" customHeight="1">
      <c r="B384" s="147"/>
      <c r="C384" s="148"/>
      <c r="D384" s="157" t="s">
        <v>122</v>
      </c>
      <c r="E384" s="157"/>
      <c r="F384" s="157"/>
      <c r="G384" s="157"/>
      <c r="H384" s="157"/>
      <c r="I384" s="157"/>
      <c r="J384" s="157"/>
      <c r="K384" s="157"/>
      <c r="L384" s="157"/>
      <c r="M384" s="157"/>
      <c r="N384" s="310">
        <f>BK384</f>
        <v>0</v>
      </c>
      <c r="O384" s="311"/>
      <c r="P384" s="311"/>
      <c r="Q384" s="311"/>
      <c r="R384" s="150"/>
      <c r="T384" s="151"/>
      <c r="U384" s="148"/>
      <c r="V384" s="148"/>
      <c r="W384" s="152">
        <f>SUM(W385:W405)</f>
        <v>0</v>
      </c>
      <c r="X384" s="148"/>
      <c r="Y384" s="152">
        <f>SUM(Y385:Y405)</f>
        <v>0.621255</v>
      </c>
      <c r="Z384" s="148"/>
      <c r="AA384" s="153">
        <f>SUM(AA385:AA405)</f>
        <v>0.49499999999999994</v>
      </c>
      <c r="AR384" s="154" t="s">
        <v>99</v>
      </c>
      <c r="AT384" s="155" t="s">
        <v>77</v>
      </c>
      <c r="AU384" s="155" t="s">
        <v>83</v>
      </c>
      <c r="AY384" s="154" t="s">
        <v>151</v>
      </c>
      <c r="BK384" s="156">
        <f>SUM(BK385:BK405)</f>
        <v>0</v>
      </c>
    </row>
    <row r="385" spans="2:65" s="1" customFormat="1" ht="22.5" customHeight="1">
      <c r="B385" s="129"/>
      <c r="C385" s="158" t="s">
        <v>642</v>
      </c>
      <c r="D385" s="158" t="s">
        <v>152</v>
      </c>
      <c r="E385" s="159" t="s">
        <v>643</v>
      </c>
      <c r="F385" s="315" t="s">
        <v>644</v>
      </c>
      <c r="G385" s="315"/>
      <c r="H385" s="315"/>
      <c r="I385" s="315"/>
      <c r="J385" s="160" t="s">
        <v>155</v>
      </c>
      <c r="K385" s="161">
        <v>55</v>
      </c>
      <c r="L385" s="316">
        <v>0</v>
      </c>
      <c r="M385" s="316"/>
      <c r="N385" s="317">
        <f>ROUND(L385*K385,2)</f>
        <v>0</v>
      </c>
      <c r="O385" s="317"/>
      <c r="P385" s="317"/>
      <c r="Q385" s="317"/>
      <c r="R385" s="132"/>
      <c r="T385" s="162" t="s">
        <v>5</v>
      </c>
      <c r="U385" s="46" t="s">
        <v>43</v>
      </c>
      <c r="V385" s="38"/>
      <c r="W385" s="163">
        <f>V385*K385</f>
        <v>0</v>
      </c>
      <c r="X385" s="163">
        <v>0</v>
      </c>
      <c r="Y385" s="163">
        <f>X385*K385</f>
        <v>0</v>
      </c>
      <c r="Z385" s="163">
        <v>8.9999999999999993E-3</v>
      </c>
      <c r="AA385" s="164">
        <f>Z385*K385</f>
        <v>0.49499999999999994</v>
      </c>
      <c r="AR385" s="20" t="s">
        <v>231</v>
      </c>
      <c r="AT385" s="20" t="s">
        <v>152</v>
      </c>
      <c r="AU385" s="20" t="s">
        <v>99</v>
      </c>
      <c r="AY385" s="20" t="s">
        <v>151</v>
      </c>
      <c r="BE385" s="103">
        <f>IF(U385="základní",N385,0)</f>
        <v>0</v>
      </c>
      <c r="BF385" s="103">
        <f>IF(U385="snížená",N385,0)</f>
        <v>0</v>
      </c>
      <c r="BG385" s="103">
        <f>IF(U385="zákl. přenesená",N385,0)</f>
        <v>0</v>
      </c>
      <c r="BH385" s="103">
        <f>IF(U385="sníž. přenesená",N385,0)</f>
        <v>0</v>
      </c>
      <c r="BI385" s="103">
        <f>IF(U385="nulová",N385,0)</f>
        <v>0</v>
      </c>
      <c r="BJ385" s="20" t="s">
        <v>83</v>
      </c>
      <c r="BK385" s="103">
        <f>ROUND(L385*K385,2)</f>
        <v>0</v>
      </c>
      <c r="BL385" s="20" t="s">
        <v>231</v>
      </c>
      <c r="BM385" s="20" t="s">
        <v>645</v>
      </c>
    </row>
    <row r="386" spans="2:65" s="11" customFormat="1" ht="22.5" customHeight="1">
      <c r="B386" s="173"/>
      <c r="C386" s="174"/>
      <c r="D386" s="174"/>
      <c r="E386" s="175" t="s">
        <v>5</v>
      </c>
      <c r="F386" s="332" t="s">
        <v>646</v>
      </c>
      <c r="G386" s="333"/>
      <c r="H386" s="333"/>
      <c r="I386" s="333"/>
      <c r="J386" s="174"/>
      <c r="K386" s="176" t="s">
        <v>5</v>
      </c>
      <c r="L386" s="174"/>
      <c r="M386" s="174"/>
      <c r="N386" s="174"/>
      <c r="O386" s="174"/>
      <c r="P386" s="174"/>
      <c r="Q386" s="174"/>
      <c r="R386" s="177"/>
      <c r="T386" s="178"/>
      <c r="U386" s="174"/>
      <c r="V386" s="174"/>
      <c r="W386" s="174"/>
      <c r="X386" s="174"/>
      <c r="Y386" s="174"/>
      <c r="Z386" s="174"/>
      <c r="AA386" s="179"/>
      <c r="AT386" s="180" t="s">
        <v>167</v>
      </c>
      <c r="AU386" s="180" t="s">
        <v>99</v>
      </c>
      <c r="AV386" s="11" t="s">
        <v>83</v>
      </c>
      <c r="AW386" s="11" t="s">
        <v>35</v>
      </c>
      <c r="AX386" s="11" t="s">
        <v>78</v>
      </c>
      <c r="AY386" s="180" t="s">
        <v>151</v>
      </c>
    </row>
    <row r="387" spans="2:65" s="10" customFormat="1" ht="22.5" customHeight="1">
      <c r="B387" s="165"/>
      <c r="C387" s="166"/>
      <c r="D387" s="166"/>
      <c r="E387" s="167" t="s">
        <v>5</v>
      </c>
      <c r="F387" s="328" t="s">
        <v>647</v>
      </c>
      <c r="G387" s="329"/>
      <c r="H387" s="329"/>
      <c r="I387" s="329"/>
      <c r="J387" s="166"/>
      <c r="K387" s="168">
        <v>55</v>
      </c>
      <c r="L387" s="166"/>
      <c r="M387" s="166"/>
      <c r="N387" s="166"/>
      <c r="O387" s="166"/>
      <c r="P387" s="166"/>
      <c r="Q387" s="166"/>
      <c r="R387" s="169"/>
      <c r="T387" s="170"/>
      <c r="U387" s="166"/>
      <c r="V387" s="166"/>
      <c r="W387" s="166"/>
      <c r="X387" s="166"/>
      <c r="Y387" s="166"/>
      <c r="Z387" s="166"/>
      <c r="AA387" s="171"/>
      <c r="AT387" s="172" t="s">
        <v>167</v>
      </c>
      <c r="AU387" s="172" t="s">
        <v>99</v>
      </c>
      <c r="AV387" s="10" t="s">
        <v>99</v>
      </c>
      <c r="AW387" s="10" t="s">
        <v>35</v>
      </c>
      <c r="AX387" s="10" t="s">
        <v>83</v>
      </c>
      <c r="AY387" s="172" t="s">
        <v>151</v>
      </c>
    </row>
    <row r="388" spans="2:65" s="1" customFormat="1" ht="31.5" customHeight="1">
      <c r="B388" s="129"/>
      <c r="C388" s="158" t="s">
        <v>648</v>
      </c>
      <c r="D388" s="158" t="s">
        <v>152</v>
      </c>
      <c r="E388" s="159" t="s">
        <v>649</v>
      </c>
      <c r="F388" s="315" t="s">
        <v>650</v>
      </c>
      <c r="G388" s="315"/>
      <c r="H388" s="315"/>
      <c r="I388" s="315"/>
      <c r="J388" s="160" t="s">
        <v>566</v>
      </c>
      <c r="K388" s="161">
        <v>26</v>
      </c>
      <c r="L388" s="316">
        <v>0</v>
      </c>
      <c r="M388" s="316"/>
      <c r="N388" s="317">
        <f>ROUND(L388*K388,2)</f>
        <v>0</v>
      </c>
      <c r="O388" s="317"/>
      <c r="P388" s="317"/>
      <c r="Q388" s="317"/>
      <c r="R388" s="132"/>
      <c r="T388" s="162" t="s">
        <v>5</v>
      </c>
      <c r="U388" s="46" t="s">
        <v>43</v>
      </c>
      <c r="V388" s="38"/>
      <c r="W388" s="163">
        <f>V388*K388</f>
        <v>0</v>
      </c>
      <c r="X388" s="163">
        <v>0</v>
      </c>
      <c r="Y388" s="163">
        <f>X388*K388</f>
        <v>0</v>
      </c>
      <c r="Z388" s="163">
        <v>0</v>
      </c>
      <c r="AA388" s="164">
        <f>Z388*K388</f>
        <v>0</v>
      </c>
      <c r="AR388" s="20" t="s">
        <v>231</v>
      </c>
      <c r="AT388" s="20" t="s">
        <v>152</v>
      </c>
      <c r="AU388" s="20" t="s">
        <v>99</v>
      </c>
      <c r="AY388" s="20" t="s">
        <v>151</v>
      </c>
      <c r="BE388" s="103">
        <f>IF(U388="základní",N388,0)</f>
        <v>0</v>
      </c>
      <c r="BF388" s="103">
        <f>IF(U388="snížená",N388,0)</f>
        <v>0</v>
      </c>
      <c r="BG388" s="103">
        <f>IF(U388="zákl. přenesená",N388,0)</f>
        <v>0</v>
      </c>
      <c r="BH388" s="103">
        <f>IF(U388="sníž. přenesená",N388,0)</f>
        <v>0</v>
      </c>
      <c r="BI388" s="103">
        <f>IF(U388="nulová",N388,0)</f>
        <v>0</v>
      </c>
      <c r="BJ388" s="20" t="s">
        <v>83</v>
      </c>
      <c r="BK388" s="103">
        <f>ROUND(L388*K388,2)</f>
        <v>0</v>
      </c>
      <c r="BL388" s="20" t="s">
        <v>231</v>
      </c>
      <c r="BM388" s="20" t="s">
        <v>651</v>
      </c>
    </row>
    <row r="389" spans="2:65" s="1" customFormat="1" ht="31.5" customHeight="1">
      <c r="B389" s="129"/>
      <c r="C389" s="158" t="s">
        <v>652</v>
      </c>
      <c r="D389" s="158" t="s">
        <v>152</v>
      </c>
      <c r="E389" s="159" t="s">
        <v>653</v>
      </c>
      <c r="F389" s="315" t="s">
        <v>654</v>
      </c>
      <c r="G389" s="315"/>
      <c r="H389" s="315"/>
      <c r="I389" s="315"/>
      <c r="J389" s="160" t="s">
        <v>655</v>
      </c>
      <c r="K389" s="161">
        <v>8</v>
      </c>
      <c r="L389" s="316">
        <v>0</v>
      </c>
      <c r="M389" s="316"/>
      <c r="N389" s="317">
        <f>ROUND(L389*K389,2)</f>
        <v>0</v>
      </c>
      <c r="O389" s="317"/>
      <c r="P389" s="317"/>
      <c r="Q389" s="317"/>
      <c r="R389" s="132"/>
      <c r="T389" s="162" t="s">
        <v>5</v>
      </c>
      <c r="U389" s="46" t="s">
        <v>43</v>
      </c>
      <c r="V389" s="38"/>
      <c r="W389" s="163">
        <f>V389*K389</f>
        <v>0</v>
      </c>
      <c r="X389" s="163">
        <v>6.9999999999999994E-5</v>
      </c>
      <c r="Y389" s="163">
        <f>X389*K389</f>
        <v>5.5999999999999995E-4</v>
      </c>
      <c r="Z389" s="163">
        <v>0</v>
      </c>
      <c r="AA389" s="164">
        <f>Z389*K389</f>
        <v>0</v>
      </c>
      <c r="AR389" s="20" t="s">
        <v>231</v>
      </c>
      <c r="AT389" s="20" t="s">
        <v>152</v>
      </c>
      <c r="AU389" s="20" t="s">
        <v>99</v>
      </c>
      <c r="AY389" s="20" t="s">
        <v>151</v>
      </c>
      <c r="BE389" s="103">
        <f>IF(U389="základní",N389,0)</f>
        <v>0</v>
      </c>
      <c r="BF389" s="103">
        <f>IF(U389="snížená",N389,0)</f>
        <v>0</v>
      </c>
      <c r="BG389" s="103">
        <f>IF(U389="zákl. přenesená",N389,0)</f>
        <v>0</v>
      </c>
      <c r="BH389" s="103">
        <f>IF(U389="sníž. přenesená",N389,0)</f>
        <v>0</v>
      </c>
      <c r="BI389" s="103">
        <f>IF(U389="nulová",N389,0)</f>
        <v>0</v>
      </c>
      <c r="BJ389" s="20" t="s">
        <v>83</v>
      </c>
      <c r="BK389" s="103">
        <f>ROUND(L389*K389,2)</f>
        <v>0</v>
      </c>
      <c r="BL389" s="20" t="s">
        <v>231</v>
      </c>
      <c r="BM389" s="20" t="s">
        <v>656</v>
      </c>
    </row>
    <row r="390" spans="2:65" s="11" customFormat="1" ht="22.5" customHeight="1">
      <c r="B390" s="173"/>
      <c r="C390" s="174"/>
      <c r="D390" s="174"/>
      <c r="E390" s="175" t="s">
        <v>5</v>
      </c>
      <c r="F390" s="332" t="s">
        <v>657</v>
      </c>
      <c r="G390" s="333"/>
      <c r="H390" s="333"/>
      <c r="I390" s="333"/>
      <c r="J390" s="174"/>
      <c r="K390" s="176" t="s">
        <v>5</v>
      </c>
      <c r="L390" s="174"/>
      <c r="M390" s="174"/>
      <c r="N390" s="174"/>
      <c r="O390" s="174"/>
      <c r="P390" s="174"/>
      <c r="Q390" s="174"/>
      <c r="R390" s="177"/>
      <c r="T390" s="178"/>
      <c r="U390" s="174"/>
      <c r="V390" s="174"/>
      <c r="W390" s="174"/>
      <c r="X390" s="174"/>
      <c r="Y390" s="174"/>
      <c r="Z390" s="174"/>
      <c r="AA390" s="179"/>
      <c r="AT390" s="180" t="s">
        <v>167</v>
      </c>
      <c r="AU390" s="180" t="s">
        <v>99</v>
      </c>
      <c r="AV390" s="11" t="s">
        <v>83</v>
      </c>
      <c r="AW390" s="11" t="s">
        <v>35</v>
      </c>
      <c r="AX390" s="11" t="s">
        <v>78</v>
      </c>
      <c r="AY390" s="180" t="s">
        <v>151</v>
      </c>
    </row>
    <row r="391" spans="2:65" s="10" customFormat="1" ht="22.5" customHeight="1">
      <c r="B391" s="165"/>
      <c r="C391" s="166"/>
      <c r="D391" s="166"/>
      <c r="E391" s="167" t="s">
        <v>5</v>
      </c>
      <c r="F391" s="328" t="s">
        <v>658</v>
      </c>
      <c r="G391" s="329"/>
      <c r="H391" s="329"/>
      <c r="I391" s="329"/>
      <c r="J391" s="166"/>
      <c r="K391" s="168">
        <v>8</v>
      </c>
      <c r="L391" s="166"/>
      <c r="M391" s="166"/>
      <c r="N391" s="166"/>
      <c r="O391" s="166"/>
      <c r="P391" s="166"/>
      <c r="Q391" s="166"/>
      <c r="R391" s="169"/>
      <c r="T391" s="170"/>
      <c r="U391" s="166"/>
      <c r="V391" s="166"/>
      <c r="W391" s="166"/>
      <c r="X391" s="166"/>
      <c r="Y391" s="166"/>
      <c r="Z391" s="166"/>
      <c r="AA391" s="171"/>
      <c r="AT391" s="172" t="s">
        <v>167</v>
      </c>
      <c r="AU391" s="172" t="s">
        <v>99</v>
      </c>
      <c r="AV391" s="10" t="s">
        <v>99</v>
      </c>
      <c r="AW391" s="10" t="s">
        <v>35</v>
      </c>
      <c r="AX391" s="10" t="s">
        <v>83</v>
      </c>
      <c r="AY391" s="172" t="s">
        <v>151</v>
      </c>
    </row>
    <row r="392" spans="2:65" s="1" customFormat="1" ht="22.5" customHeight="1">
      <c r="B392" s="129"/>
      <c r="C392" s="189" t="s">
        <v>659</v>
      </c>
      <c r="D392" s="189" t="s">
        <v>273</v>
      </c>
      <c r="E392" s="190" t="s">
        <v>660</v>
      </c>
      <c r="F392" s="334" t="s">
        <v>661</v>
      </c>
      <c r="G392" s="334"/>
      <c r="H392" s="334"/>
      <c r="I392" s="334"/>
      <c r="J392" s="191" t="s">
        <v>251</v>
      </c>
      <c r="K392" s="192">
        <v>8.9999999999999993E-3</v>
      </c>
      <c r="L392" s="335">
        <v>0</v>
      </c>
      <c r="M392" s="335"/>
      <c r="N392" s="336">
        <f>ROUND(L392*K392,2)</f>
        <v>0</v>
      </c>
      <c r="O392" s="317"/>
      <c r="P392" s="317"/>
      <c r="Q392" s="317"/>
      <c r="R392" s="132"/>
      <c r="T392" s="162" t="s">
        <v>5</v>
      </c>
      <c r="U392" s="46" t="s">
        <v>43</v>
      </c>
      <c r="V392" s="38"/>
      <c r="W392" s="163">
        <f>V392*K392</f>
        <v>0</v>
      </c>
      <c r="X392" s="163">
        <v>1</v>
      </c>
      <c r="Y392" s="163">
        <f>X392*K392</f>
        <v>8.9999999999999993E-3</v>
      </c>
      <c r="Z392" s="163">
        <v>0</v>
      </c>
      <c r="AA392" s="164">
        <f>Z392*K392</f>
        <v>0</v>
      </c>
      <c r="AR392" s="20" t="s">
        <v>311</v>
      </c>
      <c r="AT392" s="20" t="s">
        <v>273</v>
      </c>
      <c r="AU392" s="20" t="s">
        <v>99</v>
      </c>
      <c r="AY392" s="20" t="s">
        <v>151</v>
      </c>
      <c r="BE392" s="103">
        <f>IF(U392="základní",N392,0)</f>
        <v>0</v>
      </c>
      <c r="BF392" s="103">
        <f>IF(U392="snížená",N392,0)</f>
        <v>0</v>
      </c>
      <c r="BG392" s="103">
        <f>IF(U392="zákl. přenesená",N392,0)</f>
        <v>0</v>
      </c>
      <c r="BH392" s="103">
        <f>IF(U392="sníž. přenesená",N392,0)</f>
        <v>0</v>
      </c>
      <c r="BI392" s="103">
        <f>IF(U392="nulová",N392,0)</f>
        <v>0</v>
      </c>
      <c r="BJ392" s="20" t="s">
        <v>83</v>
      </c>
      <c r="BK392" s="103">
        <f>ROUND(L392*K392,2)</f>
        <v>0</v>
      </c>
      <c r="BL392" s="20" t="s">
        <v>231</v>
      </c>
      <c r="BM392" s="20" t="s">
        <v>662</v>
      </c>
    </row>
    <row r="393" spans="2:65" s="10" customFormat="1" ht="22.5" customHeight="1">
      <c r="B393" s="165"/>
      <c r="C393" s="166"/>
      <c r="D393" s="166"/>
      <c r="E393" s="167" t="s">
        <v>5</v>
      </c>
      <c r="F393" s="324" t="s">
        <v>663</v>
      </c>
      <c r="G393" s="325"/>
      <c r="H393" s="325"/>
      <c r="I393" s="325"/>
      <c r="J393" s="166"/>
      <c r="K393" s="168">
        <v>8.9999999999999993E-3</v>
      </c>
      <c r="L393" s="166"/>
      <c r="M393" s="166"/>
      <c r="N393" s="166"/>
      <c r="O393" s="166"/>
      <c r="P393" s="166"/>
      <c r="Q393" s="166"/>
      <c r="R393" s="169"/>
      <c r="T393" s="170"/>
      <c r="U393" s="166"/>
      <c r="V393" s="166"/>
      <c r="W393" s="166"/>
      <c r="X393" s="166"/>
      <c r="Y393" s="166"/>
      <c r="Z393" s="166"/>
      <c r="AA393" s="171"/>
      <c r="AT393" s="172" t="s">
        <v>167</v>
      </c>
      <c r="AU393" s="172" t="s">
        <v>99</v>
      </c>
      <c r="AV393" s="10" t="s">
        <v>99</v>
      </c>
      <c r="AW393" s="10" t="s">
        <v>35</v>
      </c>
      <c r="AX393" s="10" t="s">
        <v>83</v>
      </c>
      <c r="AY393" s="172" t="s">
        <v>151</v>
      </c>
    </row>
    <row r="394" spans="2:65" s="1" customFormat="1" ht="31.5" customHeight="1">
      <c r="B394" s="129"/>
      <c r="C394" s="158" t="s">
        <v>664</v>
      </c>
      <c r="D394" s="158" t="s">
        <v>152</v>
      </c>
      <c r="E394" s="159" t="s">
        <v>665</v>
      </c>
      <c r="F394" s="315" t="s">
        <v>666</v>
      </c>
      <c r="G394" s="315"/>
      <c r="H394" s="315"/>
      <c r="I394" s="315"/>
      <c r="J394" s="160" t="s">
        <v>655</v>
      </c>
      <c r="K394" s="161">
        <v>224.5</v>
      </c>
      <c r="L394" s="316">
        <v>0</v>
      </c>
      <c r="M394" s="316"/>
      <c r="N394" s="317">
        <f>ROUND(L394*K394,2)</f>
        <v>0</v>
      </c>
      <c r="O394" s="317"/>
      <c r="P394" s="317"/>
      <c r="Q394" s="317"/>
      <c r="R394" s="132"/>
      <c r="T394" s="162" t="s">
        <v>5</v>
      </c>
      <c r="U394" s="46" t="s">
        <v>43</v>
      </c>
      <c r="V394" s="38"/>
      <c r="W394" s="163">
        <f>V394*K394</f>
        <v>0</v>
      </c>
      <c r="X394" s="163">
        <v>5.0000000000000002E-5</v>
      </c>
      <c r="Y394" s="163">
        <f>X394*K394</f>
        <v>1.1225000000000001E-2</v>
      </c>
      <c r="Z394" s="163">
        <v>0</v>
      </c>
      <c r="AA394" s="164">
        <f>Z394*K394</f>
        <v>0</v>
      </c>
      <c r="AR394" s="20" t="s">
        <v>231</v>
      </c>
      <c r="AT394" s="20" t="s">
        <v>152</v>
      </c>
      <c r="AU394" s="20" t="s">
        <v>99</v>
      </c>
      <c r="AY394" s="20" t="s">
        <v>151</v>
      </c>
      <c r="BE394" s="103">
        <f>IF(U394="základní",N394,0)</f>
        <v>0</v>
      </c>
      <c r="BF394" s="103">
        <f>IF(U394="snížená",N394,0)</f>
        <v>0</v>
      </c>
      <c r="BG394" s="103">
        <f>IF(U394="zákl. přenesená",N394,0)</f>
        <v>0</v>
      </c>
      <c r="BH394" s="103">
        <f>IF(U394="sníž. přenesená",N394,0)</f>
        <v>0</v>
      </c>
      <c r="BI394" s="103">
        <f>IF(U394="nulová",N394,0)</f>
        <v>0</v>
      </c>
      <c r="BJ394" s="20" t="s">
        <v>83</v>
      </c>
      <c r="BK394" s="103">
        <f>ROUND(L394*K394,2)</f>
        <v>0</v>
      </c>
      <c r="BL394" s="20" t="s">
        <v>231</v>
      </c>
      <c r="BM394" s="20" t="s">
        <v>667</v>
      </c>
    </row>
    <row r="395" spans="2:65" s="11" customFormat="1" ht="22.5" customHeight="1">
      <c r="B395" s="173"/>
      <c r="C395" s="174"/>
      <c r="D395" s="174"/>
      <c r="E395" s="175" t="s">
        <v>5</v>
      </c>
      <c r="F395" s="332" t="s">
        <v>668</v>
      </c>
      <c r="G395" s="333"/>
      <c r="H395" s="333"/>
      <c r="I395" s="333"/>
      <c r="J395" s="174"/>
      <c r="K395" s="176" t="s">
        <v>5</v>
      </c>
      <c r="L395" s="174"/>
      <c r="M395" s="174"/>
      <c r="N395" s="174"/>
      <c r="O395" s="174"/>
      <c r="P395" s="174"/>
      <c r="Q395" s="174"/>
      <c r="R395" s="177"/>
      <c r="T395" s="178"/>
      <c r="U395" s="174"/>
      <c r="V395" s="174"/>
      <c r="W395" s="174"/>
      <c r="X395" s="174"/>
      <c r="Y395" s="174"/>
      <c r="Z395" s="174"/>
      <c r="AA395" s="179"/>
      <c r="AT395" s="180" t="s">
        <v>167</v>
      </c>
      <c r="AU395" s="180" t="s">
        <v>99</v>
      </c>
      <c r="AV395" s="11" t="s">
        <v>83</v>
      </c>
      <c r="AW395" s="11" t="s">
        <v>35</v>
      </c>
      <c r="AX395" s="11" t="s">
        <v>78</v>
      </c>
      <c r="AY395" s="180" t="s">
        <v>151</v>
      </c>
    </row>
    <row r="396" spans="2:65" s="10" customFormat="1" ht="22.5" customHeight="1">
      <c r="B396" s="165"/>
      <c r="C396" s="166"/>
      <c r="D396" s="166"/>
      <c r="E396" s="167" t="s">
        <v>5</v>
      </c>
      <c r="F396" s="328" t="s">
        <v>669</v>
      </c>
      <c r="G396" s="329"/>
      <c r="H396" s="329"/>
      <c r="I396" s="329"/>
      <c r="J396" s="166"/>
      <c r="K396" s="168">
        <v>224.5</v>
      </c>
      <c r="L396" s="166"/>
      <c r="M396" s="166"/>
      <c r="N396" s="166"/>
      <c r="O396" s="166"/>
      <c r="P396" s="166"/>
      <c r="Q396" s="166"/>
      <c r="R396" s="169"/>
      <c r="T396" s="170"/>
      <c r="U396" s="166"/>
      <c r="V396" s="166"/>
      <c r="W396" s="166"/>
      <c r="X396" s="166"/>
      <c r="Y396" s="166"/>
      <c r="Z396" s="166"/>
      <c r="AA396" s="171"/>
      <c r="AT396" s="172" t="s">
        <v>167</v>
      </c>
      <c r="AU396" s="172" t="s">
        <v>99</v>
      </c>
      <c r="AV396" s="10" t="s">
        <v>99</v>
      </c>
      <c r="AW396" s="10" t="s">
        <v>35</v>
      </c>
      <c r="AX396" s="10" t="s">
        <v>83</v>
      </c>
      <c r="AY396" s="172" t="s">
        <v>151</v>
      </c>
    </row>
    <row r="397" spans="2:65" s="1" customFormat="1" ht="31.5" customHeight="1">
      <c r="B397" s="129"/>
      <c r="C397" s="189" t="s">
        <v>670</v>
      </c>
      <c r="D397" s="189" t="s">
        <v>273</v>
      </c>
      <c r="E397" s="190" t="s">
        <v>671</v>
      </c>
      <c r="F397" s="334" t="s">
        <v>672</v>
      </c>
      <c r="G397" s="334"/>
      <c r="H397" s="334"/>
      <c r="I397" s="334"/>
      <c r="J397" s="191" t="s">
        <v>251</v>
      </c>
      <c r="K397" s="192">
        <v>0.22500000000000001</v>
      </c>
      <c r="L397" s="335">
        <v>0</v>
      </c>
      <c r="M397" s="335"/>
      <c r="N397" s="336">
        <f>ROUND(L397*K397,2)</f>
        <v>0</v>
      </c>
      <c r="O397" s="317"/>
      <c r="P397" s="317"/>
      <c r="Q397" s="317"/>
      <c r="R397" s="132"/>
      <c r="T397" s="162" t="s">
        <v>5</v>
      </c>
      <c r="U397" s="46" t="s">
        <v>43</v>
      </c>
      <c r="V397" s="38"/>
      <c r="W397" s="163">
        <f>V397*K397</f>
        <v>0</v>
      </c>
      <c r="X397" s="163">
        <v>1</v>
      </c>
      <c r="Y397" s="163">
        <f>X397*K397</f>
        <v>0.22500000000000001</v>
      </c>
      <c r="Z397" s="163">
        <v>0</v>
      </c>
      <c r="AA397" s="164">
        <f>Z397*K397</f>
        <v>0</v>
      </c>
      <c r="AR397" s="20" t="s">
        <v>311</v>
      </c>
      <c r="AT397" s="20" t="s">
        <v>273</v>
      </c>
      <c r="AU397" s="20" t="s">
        <v>99</v>
      </c>
      <c r="AY397" s="20" t="s">
        <v>151</v>
      </c>
      <c r="BE397" s="103">
        <f>IF(U397="základní",N397,0)</f>
        <v>0</v>
      </c>
      <c r="BF397" s="103">
        <f>IF(U397="snížená",N397,0)</f>
        <v>0</v>
      </c>
      <c r="BG397" s="103">
        <f>IF(U397="zákl. přenesená",N397,0)</f>
        <v>0</v>
      </c>
      <c r="BH397" s="103">
        <f>IF(U397="sníž. přenesená",N397,0)</f>
        <v>0</v>
      </c>
      <c r="BI397" s="103">
        <f>IF(U397="nulová",N397,0)</f>
        <v>0</v>
      </c>
      <c r="BJ397" s="20" t="s">
        <v>83</v>
      </c>
      <c r="BK397" s="103">
        <f>ROUND(L397*K397,2)</f>
        <v>0</v>
      </c>
      <c r="BL397" s="20" t="s">
        <v>231</v>
      </c>
      <c r="BM397" s="20" t="s">
        <v>673</v>
      </c>
    </row>
    <row r="398" spans="2:65" s="1" customFormat="1" ht="31.5" customHeight="1">
      <c r="B398" s="129"/>
      <c r="C398" s="158" t="s">
        <v>674</v>
      </c>
      <c r="D398" s="158" t="s">
        <v>152</v>
      </c>
      <c r="E398" s="159" t="s">
        <v>675</v>
      </c>
      <c r="F398" s="315" t="s">
        <v>676</v>
      </c>
      <c r="G398" s="315"/>
      <c r="H398" s="315"/>
      <c r="I398" s="315"/>
      <c r="J398" s="160" t="s">
        <v>655</v>
      </c>
      <c r="K398" s="161">
        <v>326.39999999999998</v>
      </c>
      <c r="L398" s="316">
        <v>0</v>
      </c>
      <c r="M398" s="316"/>
      <c r="N398" s="317">
        <f>ROUND(L398*K398,2)</f>
        <v>0</v>
      </c>
      <c r="O398" s="317"/>
      <c r="P398" s="317"/>
      <c r="Q398" s="317"/>
      <c r="R398" s="132"/>
      <c r="T398" s="162" t="s">
        <v>5</v>
      </c>
      <c r="U398" s="46" t="s">
        <v>43</v>
      </c>
      <c r="V398" s="38"/>
      <c r="W398" s="163">
        <f>V398*K398</f>
        <v>0</v>
      </c>
      <c r="X398" s="163">
        <v>5.0000000000000002E-5</v>
      </c>
      <c r="Y398" s="163">
        <f>X398*K398</f>
        <v>1.6320000000000001E-2</v>
      </c>
      <c r="Z398" s="163">
        <v>0</v>
      </c>
      <c r="AA398" s="164">
        <f>Z398*K398</f>
        <v>0</v>
      </c>
      <c r="AR398" s="20" t="s">
        <v>231</v>
      </c>
      <c r="AT398" s="20" t="s">
        <v>152</v>
      </c>
      <c r="AU398" s="20" t="s">
        <v>99</v>
      </c>
      <c r="AY398" s="20" t="s">
        <v>151</v>
      </c>
      <c r="BE398" s="103">
        <f>IF(U398="základní",N398,0)</f>
        <v>0</v>
      </c>
      <c r="BF398" s="103">
        <f>IF(U398="snížená",N398,0)</f>
        <v>0</v>
      </c>
      <c r="BG398" s="103">
        <f>IF(U398="zákl. přenesená",N398,0)</f>
        <v>0</v>
      </c>
      <c r="BH398" s="103">
        <f>IF(U398="sníž. přenesená",N398,0)</f>
        <v>0</v>
      </c>
      <c r="BI398" s="103">
        <f>IF(U398="nulová",N398,0)</f>
        <v>0</v>
      </c>
      <c r="BJ398" s="20" t="s">
        <v>83</v>
      </c>
      <c r="BK398" s="103">
        <f>ROUND(L398*K398,2)</f>
        <v>0</v>
      </c>
      <c r="BL398" s="20" t="s">
        <v>231</v>
      </c>
      <c r="BM398" s="20" t="s">
        <v>677</v>
      </c>
    </row>
    <row r="399" spans="2:65" s="11" customFormat="1" ht="22.5" customHeight="1">
      <c r="B399" s="173"/>
      <c r="C399" s="174"/>
      <c r="D399" s="174"/>
      <c r="E399" s="175" t="s">
        <v>5</v>
      </c>
      <c r="F399" s="332" t="s">
        <v>678</v>
      </c>
      <c r="G399" s="333"/>
      <c r="H399" s="333"/>
      <c r="I399" s="333"/>
      <c r="J399" s="174"/>
      <c r="K399" s="176" t="s">
        <v>5</v>
      </c>
      <c r="L399" s="174"/>
      <c r="M399" s="174"/>
      <c r="N399" s="174"/>
      <c r="O399" s="174"/>
      <c r="P399" s="174"/>
      <c r="Q399" s="174"/>
      <c r="R399" s="177"/>
      <c r="T399" s="178"/>
      <c r="U399" s="174"/>
      <c r="V399" s="174"/>
      <c r="W399" s="174"/>
      <c r="X399" s="174"/>
      <c r="Y399" s="174"/>
      <c r="Z399" s="174"/>
      <c r="AA399" s="179"/>
      <c r="AT399" s="180" t="s">
        <v>167</v>
      </c>
      <c r="AU399" s="180" t="s">
        <v>99</v>
      </c>
      <c r="AV399" s="11" t="s">
        <v>83</v>
      </c>
      <c r="AW399" s="11" t="s">
        <v>35</v>
      </c>
      <c r="AX399" s="11" t="s">
        <v>78</v>
      </c>
      <c r="AY399" s="180" t="s">
        <v>151</v>
      </c>
    </row>
    <row r="400" spans="2:65" s="10" customFormat="1" ht="22.5" customHeight="1">
      <c r="B400" s="165"/>
      <c r="C400" s="166"/>
      <c r="D400" s="166"/>
      <c r="E400" s="167" t="s">
        <v>5</v>
      </c>
      <c r="F400" s="328" t="s">
        <v>679</v>
      </c>
      <c r="G400" s="329"/>
      <c r="H400" s="329"/>
      <c r="I400" s="329"/>
      <c r="J400" s="166"/>
      <c r="K400" s="168">
        <v>326.39999999999998</v>
      </c>
      <c r="L400" s="166"/>
      <c r="M400" s="166"/>
      <c r="N400" s="166"/>
      <c r="O400" s="166"/>
      <c r="P400" s="166"/>
      <c r="Q400" s="166"/>
      <c r="R400" s="169"/>
      <c r="T400" s="170"/>
      <c r="U400" s="166"/>
      <c r="V400" s="166"/>
      <c r="W400" s="166"/>
      <c r="X400" s="166"/>
      <c r="Y400" s="166"/>
      <c r="Z400" s="166"/>
      <c r="AA400" s="171"/>
      <c r="AT400" s="172" t="s">
        <v>167</v>
      </c>
      <c r="AU400" s="172" t="s">
        <v>99</v>
      </c>
      <c r="AV400" s="10" t="s">
        <v>99</v>
      </c>
      <c r="AW400" s="10" t="s">
        <v>35</v>
      </c>
      <c r="AX400" s="10" t="s">
        <v>83</v>
      </c>
      <c r="AY400" s="172" t="s">
        <v>151</v>
      </c>
    </row>
    <row r="401" spans="2:65" s="1" customFormat="1" ht="22.5" customHeight="1">
      <c r="B401" s="129"/>
      <c r="C401" s="189" t="s">
        <v>680</v>
      </c>
      <c r="D401" s="189" t="s">
        <v>273</v>
      </c>
      <c r="E401" s="190" t="s">
        <v>681</v>
      </c>
      <c r="F401" s="334" t="s">
        <v>682</v>
      </c>
      <c r="G401" s="334"/>
      <c r="H401" s="334"/>
      <c r="I401" s="334"/>
      <c r="J401" s="191" t="s">
        <v>251</v>
      </c>
      <c r="K401" s="192">
        <v>0.35899999999999999</v>
      </c>
      <c r="L401" s="335">
        <v>0</v>
      </c>
      <c r="M401" s="335"/>
      <c r="N401" s="336">
        <f>ROUND(L401*K401,2)</f>
        <v>0</v>
      </c>
      <c r="O401" s="317"/>
      <c r="P401" s="317"/>
      <c r="Q401" s="317"/>
      <c r="R401" s="132"/>
      <c r="T401" s="162" t="s">
        <v>5</v>
      </c>
      <c r="U401" s="46" t="s">
        <v>43</v>
      </c>
      <c r="V401" s="38"/>
      <c r="W401" s="163">
        <f>V401*K401</f>
        <v>0</v>
      </c>
      <c r="X401" s="163">
        <v>1</v>
      </c>
      <c r="Y401" s="163">
        <f>X401*K401</f>
        <v>0.35899999999999999</v>
      </c>
      <c r="Z401" s="163">
        <v>0</v>
      </c>
      <c r="AA401" s="164">
        <f>Z401*K401</f>
        <v>0</v>
      </c>
      <c r="AR401" s="20" t="s">
        <v>311</v>
      </c>
      <c r="AT401" s="20" t="s">
        <v>273</v>
      </c>
      <c r="AU401" s="20" t="s">
        <v>99</v>
      </c>
      <c r="AY401" s="20" t="s">
        <v>151</v>
      </c>
      <c r="BE401" s="103">
        <f>IF(U401="základní",N401,0)</f>
        <v>0</v>
      </c>
      <c r="BF401" s="103">
        <f>IF(U401="snížená",N401,0)</f>
        <v>0</v>
      </c>
      <c r="BG401" s="103">
        <f>IF(U401="zákl. přenesená",N401,0)</f>
        <v>0</v>
      </c>
      <c r="BH401" s="103">
        <f>IF(U401="sníž. přenesená",N401,0)</f>
        <v>0</v>
      </c>
      <c r="BI401" s="103">
        <f>IF(U401="nulová",N401,0)</f>
        <v>0</v>
      </c>
      <c r="BJ401" s="20" t="s">
        <v>83</v>
      </c>
      <c r="BK401" s="103">
        <f>ROUND(L401*K401,2)</f>
        <v>0</v>
      </c>
      <c r="BL401" s="20" t="s">
        <v>231</v>
      </c>
      <c r="BM401" s="20" t="s">
        <v>683</v>
      </c>
    </row>
    <row r="402" spans="2:65" s="10" customFormat="1" ht="22.5" customHeight="1">
      <c r="B402" s="165"/>
      <c r="C402" s="166"/>
      <c r="D402" s="166"/>
      <c r="E402" s="167" t="s">
        <v>5</v>
      </c>
      <c r="F402" s="324" t="s">
        <v>684</v>
      </c>
      <c r="G402" s="325"/>
      <c r="H402" s="325"/>
      <c r="I402" s="325"/>
      <c r="J402" s="166"/>
      <c r="K402" s="168">
        <v>0.35899999999999999</v>
      </c>
      <c r="L402" s="166"/>
      <c r="M402" s="166"/>
      <c r="N402" s="166"/>
      <c r="O402" s="166"/>
      <c r="P402" s="166"/>
      <c r="Q402" s="166"/>
      <c r="R402" s="169"/>
      <c r="T402" s="170"/>
      <c r="U402" s="166"/>
      <c r="V402" s="166"/>
      <c r="W402" s="166"/>
      <c r="X402" s="166"/>
      <c r="Y402" s="166"/>
      <c r="Z402" s="166"/>
      <c r="AA402" s="171"/>
      <c r="AT402" s="172" t="s">
        <v>167</v>
      </c>
      <c r="AU402" s="172" t="s">
        <v>99</v>
      </c>
      <c r="AV402" s="10" t="s">
        <v>99</v>
      </c>
      <c r="AW402" s="10" t="s">
        <v>35</v>
      </c>
      <c r="AX402" s="10" t="s">
        <v>83</v>
      </c>
      <c r="AY402" s="172" t="s">
        <v>151</v>
      </c>
    </row>
    <row r="403" spans="2:65" s="1" customFormat="1" ht="44.25" customHeight="1">
      <c r="B403" s="129"/>
      <c r="C403" s="158" t="s">
        <v>685</v>
      </c>
      <c r="D403" s="158" t="s">
        <v>152</v>
      </c>
      <c r="E403" s="159" t="s">
        <v>686</v>
      </c>
      <c r="F403" s="315" t="s">
        <v>687</v>
      </c>
      <c r="G403" s="315"/>
      <c r="H403" s="315"/>
      <c r="I403" s="315"/>
      <c r="J403" s="160" t="s">
        <v>337</v>
      </c>
      <c r="K403" s="161">
        <v>1</v>
      </c>
      <c r="L403" s="316">
        <v>0</v>
      </c>
      <c r="M403" s="316"/>
      <c r="N403" s="317">
        <f>ROUND(L403*K403,2)</f>
        <v>0</v>
      </c>
      <c r="O403" s="317"/>
      <c r="P403" s="317"/>
      <c r="Q403" s="317"/>
      <c r="R403" s="132"/>
      <c r="T403" s="162" t="s">
        <v>5</v>
      </c>
      <c r="U403" s="46" t="s">
        <v>43</v>
      </c>
      <c r="V403" s="38"/>
      <c r="W403" s="163">
        <f>V403*K403</f>
        <v>0</v>
      </c>
      <c r="X403" s="163">
        <v>5.0000000000000002E-5</v>
      </c>
      <c r="Y403" s="163">
        <f>X403*K403</f>
        <v>5.0000000000000002E-5</v>
      </c>
      <c r="Z403" s="163">
        <v>0</v>
      </c>
      <c r="AA403" s="164">
        <f>Z403*K403</f>
        <v>0</v>
      </c>
      <c r="AR403" s="20" t="s">
        <v>231</v>
      </c>
      <c r="AT403" s="20" t="s">
        <v>152</v>
      </c>
      <c r="AU403" s="20" t="s">
        <v>99</v>
      </c>
      <c r="AY403" s="20" t="s">
        <v>151</v>
      </c>
      <c r="BE403" s="103">
        <f>IF(U403="základní",N403,0)</f>
        <v>0</v>
      </c>
      <c r="BF403" s="103">
        <f>IF(U403="snížená",N403,0)</f>
        <v>0</v>
      </c>
      <c r="BG403" s="103">
        <f>IF(U403="zákl. přenesená",N403,0)</f>
        <v>0</v>
      </c>
      <c r="BH403" s="103">
        <f>IF(U403="sníž. přenesená",N403,0)</f>
        <v>0</v>
      </c>
      <c r="BI403" s="103">
        <f>IF(U403="nulová",N403,0)</f>
        <v>0</v>
      </c>
      <c r="BJ403" s="20" t="s">
        <v>83</v>
      </c>
      <c r="BK403" s="103">
        <f>ROUND(L403*K403,2)</f>
        <v>0</v>
      </c>
      <c r="BL403" s="20" t="s">
        <v>231</v>
      </c>
      <c r="BM403" s="20" t="s">
        <v>688</v>
      </c>
    </row>
    <row r="404" spans="2:65" s="1" customFormat="1" ht="44.25" customHeight="1">
      <c r="B404" s="129"/>
      <c r="C404" s="158" t="s">
        <v>689</v>
      </c>
      <c r="D404" s="158" t="s">
        <v>152</v>
      </c>
      <c r="E404" s="159" t="s">
        <v>690</v>
      </c>
      <c r="F404" s="315" t="s">
        <v>691</v>
      </c>
      <c r="G404" s="315"/>
      <c r="H404" s="315"/>
      <c r="I404" s="315"/>
      <c r="J404" s="160" t="s">
        <v>337</v>
      </c>
      <c r="K404" s="161">
        <v>2</v>
      </c>
      <c r="L404" s="316">
        <v>0</v>
      </c>
      <c r="M404" s="316"/>
      <c r="N404" s="317">
        <f>ROUND(L404*K404,2)</f>
        <v>0</v>
      </c>
      <c r="O404" s="317"/>
      <c r="P404" s="317"/>
      <c r="Q404" s="317"/>
      <c r="R404" s="132"/>
      <c r="T404" s="162" t="s">
        <v>5</v>
      </c>
      <c r="U404" s="46" t="s">
        <v>43</v>
      </c>
      <c r="V404" s="38"/>
      <c r="W404" s="163">
        <f>V404*K404</f>
        <v>0</v>
      </c>
      <c r="X404" s="163">
        <v>5.0000000000000002E-5</v>
      </c>
      <c r="Y404" s="163">
        <f>X404*K404</f>
        <v>1E-4</v>
      </c>
      <c r="Z404" s="163">
        <v>0</v>
      </c>
      <c r="AA404" s="164">
        <f>Z404*K404</f>
        <v>0</v>
      </c>
      <c r="AR404" s="20" t="s">
        <v>231</v>
      </c>
      <c r="AT404" s="20" t="s">
        <v>152</v>
      </c>
      <c r="AU404" s="20" t="s">
        <v>99</v>
      </c>
      <c r="AY404" s="20" t="s">
        <v>151</v>
      </c>
      <c r="BE404" s="103">
        <f>IF(U404="základní",N404,0)</f>
        <v>0</v>
      </c>
      <c r="BF404" s="103">
        <f>IF(U404="snížená",N404,0)</f>
        <v>0</v>
      </c>
      <c r="BG404" s="103">
        <f>IF(U404="zákl. přenesená",N404,0)</f>
        <v>0</v>
      </c>
      <c r="BH404" s="103">
        <f>IF(U404="sníž. přenesená",N404,0)</f>
        <v>0</v>
      </c>
      <c r="BI404" s="103">
        <f>IF(U404="nulová",N404,0)</f>
        <v>0</v>
      </c>
      <c r="BJ404" s="20" t="s">
        <v>83</v>
      </c>
      <c r="BK404" s="103">
        <f>ROUND(L404*K404,2)</f>
        <v>0</v>
      </c>
      <c r="BL404" s="20" t="s">
        <v>231</v>
      </c>
      <c r="BM404" s="20" t="s">
        <v>692</v>
      </c>
    </row>
    <row r="405" spans="2:65" s="1" customFormat="1" ht="31.5" customHeight="1">
      <c r="B405" s="129"/>
      <c r="C405" s="158" t="s">
        <v>693</v>
      </c>
      <c r="D405" s="158" t="s">
        <v>152</v>
      </c>
      <c r="E405" s="159" t="s">
        <v>694</v>
      </c>
      <c r="F405" s="315" t="s">
        <v>695</v>
      </c>
      <c r="G405" s="315"/>
      <c r="H405" s="315"/>
      <c r="I405" s="315"/>
      <c r="J405" s="160" t="s">
        <v>251</v>
      </c>
      <c r="K405" s="161">
        <v>0.621</v>
      </c>
      <c r="L405" s="316">
        <v>0</v>
      </c>
      <c r="M405" s="316"/>
      <c r="N405" s="317">
        <f>ROUND(L405*K405,2)</f>
        <v>0</v>
      </c>
      <c r="O405" s="317"/>
      <c r="P405" s="317"/>
      <c r="Q405" s="317"/>
      <c r="R405" s="132"/>
      <c r="T405" s="162" t="s">
        <v>5</v>
      </c>
      <c r="U405" s="46" t="s">
        <v>43</v>
      </c>
      <c r="V405" s="38"/>
      <c r="W405" s="163">
        <f>V405*K405</f>
        <v>0</v>
      </c>
      <c r="X405" s="163">
        <v>0</v>
      </c>
      <c r="Y405" s="163">
        <f>X405*K405</f>
        <v>0</v>
      </c>
      <c r="Z405" s="163">
        <v>0</v>
      </c>
      <c r="AA405" s="164">
        <f>Z405*K405</f>
        <v>0</v>
      </c>
      <c r="AR405" s="20" t="s">
        <v>231</v>
      </c>
      <c r="AT405" s="20" t="s">
        <v>152</v>
      </c>
      <c r="AU405" s="20" t="s">
        <v>99</v>
      </c>
      <c r="AY405" s="20" t="s">
        <v>151</v>
      </c>
      <c r="BE405" s="103">
        <f>IF(U405="základní",N405,0)</f>
        <v>0</v>
      </c>
      <c r="BF405" s="103">
        <f>IF(U405="snížená",N405,0)</f>
        <v>0</v>
      </c>
      <c r="BG405" s="103">
        <f>IF(U405="zákl. přenesená",N405,0)</f>
        <v>0</v>
      </c>
      <c r="BH405" s="103">
        <f>IF(U405="sníž. přenesená",N405,0)</f>
        <v>0</v>
      </c>
      <c r="BI405" s="103">
        <f>IF(U405="nulová",N405,0)</f>
        <v>0</v>
      </c>
      <c r="BJ405" s="20" t="s">
        <v>83</v>
      </c>
      <c r="BK405" s="103">
        <f>ROUND(L405*K405,2)</f>
        <v>0</v>
      </c>
      <c r="BL405" s="20" t="s">
        <v>231</v>
      </c>
      <c r="BM405" s="20" t="s">
        <v>696</v>
      </c>
    </row>
    <row r="406" spans="2:65" s="9" customFormat="1" ht="29.85" customHeight="1">
      <c r="B406" s="147"/>
      <c r="C406" s="148"/>
      <c r="D406" s="157" t="s">
        <v>123</v>
      </c>
      <c r="E406" s="157"/>
      <c r="F406" s="157"/>
      <c r="G406" s="157"/>
      <c r="H406" s="157"/>
      <c r="I406" s="157"/>
      <c r="J406" s="157"/>
      <c r="K406" s="157"/>
      <c r="L406" s="157"/>
      <c r="M406" s="157"/>
      <c r="N406" s="310">
        <f>BK406</f>
        <v>0</v>
      </c>
      <c r="O406" s="311"/>
      <c r="P406" s="311"/>
      <c r="Q406" s="311"/>
      <c r="R406" s="150"/>
      <c r="T406" s="151"/>
      <c r="U406" s="148"/>
      <c r="V406" s="148"/>
      <c r="W406" s="152">
        <f>SUM(W407:W430)</f>
        <v>0</v>
      </c>
      <c r="X406" s="148"/>
      <c r="Y406" s="152">
        <f>SUM(Y407:Y430)</f>
        <v>0.16542076</v>
      </c>
      <c r="Z406" s="148"/>
      <c r="AA406" s="153">
        <f>SUM(AA407:AA430)</f>
        <v>0</v>
      </c>
      <c r="AR406" s="154" t="s">
        <v>99</v>
      </c>
      <c r="AT406" s="155" t="s">
        <v>77</v>
      </c>
      <c r="AU406" s="155" t="s">
        <v>83</v>
      </c>
      <c r="AY406" s="154" t="s">
        <v>151</v>
      </c>
      <c r="BK406" s="156">
        <f>SUM(BK407:BK430)</f>
        <v>0</v>
      </c>
    </row>
    <row r="407" spans="2:65" s="1" customFormat="1" ht="31.5" customHeight="1">
      <c r="B407" s="129"/>
      <c r="C407" s="158" t="s">
        <v>697</v>
      </c>
      <c r="D407" s="158" t="s">
        <v>152</v>
      </c>
      <c r="E407" s="159" t="s">
        <v>698</v>
      </c>
      <c r="F407" s="315" t="s">
        <v>699</v>
      </c>
      <c r="G407" s="315"/>
      <c r="H407" s="315"/>
      <c r="I407" s="315"/>
      <c r="J407" s="160" t="s">
        <v>155</v>
      </c>
      <c r="K407" s="161">
        <v>143</v>
      </c>
      <c r="L407" s="316">
        <v>0</v>
      </c>
      <c r="M407" s="316"/>
      <c r="N407" s="317">
        <f>ROUND(L407*K407,2)</f>
        <v>0</v>
      </c>
      <c r="O407" s="317"/>
      <c r="P407" s="317"/>
      <c r="Q407" s="317"/>
      <c r="R407" s="132"/>
      <c r="T407" s="162" t="s">
        <v>5</v>
      </c>
      <c r="U407" s="46" t="s">
        <v>43</v>
      </c>
      <c r="V407" s="38"/>
      <c r="W407" s="163">
        <f>V407*K407</f>
        <v>0</v>
      </c>
      <c r="X407" s="163">
        <v>6.9999999999999994E-5</v>
      </c>
      <c r="Y407" s="163">
        <f>X407*K407</f>
        <v>1.001E-2</v>
      </c>
      <c r="Z407" s="163">
        <v>0</v>
      </c>
      <c r="AA407" s="164">
        <f>Z407*K407</f>
        <v>0</v>
      </c>
      <c r="AR407" s="20" t="s">
        <v>231</v>
      </c>
      <c r="AT407" s="20" t="s">
        <v>152</v>
      </c>
      <c r="AU407" s="20" t="s">
        <v>99</v>
      </c>
      <c r="AY407" s="20" t="s">
        <v>151</v>
      </c>
      <c r="BE407" s="103">
        <f>IF(U407="základní",N407,0)</f>
        <v>0</v>
      </c>
      <c r="BF407" s="103">
        <f>IF(U407="snížená",N407,0)</f>
        <v>0</v>
      </c>
      <c r="BG407" s="103">
        <f>IF(U407="zákl. přenesená",N407,0)</f>
        <v>0</v>
      </c>
      <c r="BH407" s="103">
        <f>IF(U407="sníž. přenesená",N407,0)</f>
        <v>0</v>
      </c>
      <c r="BI407" s="103">
        <f>IF(U407="nulová",N407,0)</f>
        <v>0</v>
      </c>
      <c r="BJ407" s="20" t="s">
        <v>83</v>
      </c>
      <c r="BK407" s="103">
        <f>ROUND(L407*K407,2)</f>
        <v>0</v>
      </c>
      <c r="BL407" s="20" t="s">
        <v>231</v>
      </c>
      <c r="BM407" s="20" t="s">
        <v>700</v>
      </c>
    </row>
    <row r="408" spans="2:65" s="10" customFormat="1" ht="22.5" customHeight="1">
      <c r="B408" s="165"/>
      <c r="C408" s="166"/>
      <c r="D408" s="166"/>
      <c r="E408" s="167" t="s">
        <v>5</v>
      </c>
      <c r="F408" s="324" t="s">
        <v>701</v>
      </c>
      <c r="G408" s="325"/>
      <c r="H408" s="325"/>
      <c r="I408" s="325"/>
      <c r="J408" s="166"/>
      <c r="K408" s="168">
        <v>143</v>
      </c>
      <c r="L408" s="166"/>
      <c r="M408" s="166"/>
      <c r="N408" s="166"/>
      <c r="O408" s="166"/>
      <c r="P408" s="166"/>
      <c r="Q408" s="166"/>
      <c r="R408" s="169"/>
      <c r="T408" s="170"/>
      <c r="U408" s="166"/>
      <c r="V408" s="166"/>
      <c r="W408" s="166"/>
      <c r="X408" s="166"/>
      <c r="Y408" s="166"/>
      <c r="Z408" s="166"/>
      <c r="AA408" s="171"/>
      <c r="AT408" s="172" t="s">
        <v>167</v>
      </c>
      <c r="AU408" s="172" t="s">
        <v>99</v>
      </c>
      <c r="AV408" s="10" t="s">
        <v>99</v>
      </c>
      <c r="AW408" s="10" t="s">
        <v>35</v>
      </c>
      <c r="AX408" s="10" t="s">
        <v>83</v>
      </c>
      <c r="AY408" s="172" t="s">
        <v>151</v>
      </c>
    </row>
    <row r="409" spans="2:65" s="1" customFormat="1" ht="31.5" customHeight="1">
      <c r="B409" s="129"/>
      <c r="C409" s="158" t="s">
        <v>702</v>
      </c>
      <c r="D409" s="158" t="s">
        <v>152</v>
      </c>
      <c r="E409" s="159" t="s">
        <v>703</v>
      </c>
      <c r="F409" s="315" t="s">
        <v>704</v>
      </c>
      <c r="G409" s="315"/>
      <c r="H409" s="315"/>
      <c r="I409" s="315"/>
      <c r="J409" s="160" t="s">
        <v>155</v>
      </c>
      <c r="K409" s="161">
        <v>143</v>
      </c>
      <c r="L409" s="316">
        <v>0</v>
      </c>
      <c r="M409" s="316"/>
      <c r="N409" s="317">
        <f>ROUND(L409*K409,2)</f>
        <v>0</v>
      </c>
      <c r="O409" s="317"/>
      <c r="P409" s="317"/>
      <c r="Q409" s="317"/>
      <c r="R409" s="132"/>
      <c r="T409" s="162" t="s">
        <v>5</v>
      </c>
      <c r="U409" s="46" t="s">
        <v>43</v>
      </c>
      <c r="V409" s="38"/>
      <c r="W409" s="163">
        <f>V409*K409</f>
        <v>0</v>
      </c>
      <c r="X409" s="163">
        <v>2.0000000000000002E-5</v>
      </c>
      <c r="Y409" s="163">
        <f>X409*K409</f>
        <v>2.8600000000000001E-3</v>
      </c>
      <c r="Z409" s="163">
        <v>0</v>
      </c>
      <c r="AA409" s="164">
        <f>Z409*K409</f>
        <v>0</v>
      </c>
      <c r="AR409" s="20" t="s">
        <v>231</v>
      </c>
      <c r="AT409" s="20" t="s">
        <v>152</v>
      </c>
      <c r="AU409" s="20" t="s">
        <v>99</v>
      </c>
      <c r="AY409" s="20" t="s">
        <v>151</v>
      </c>
      <c r="BE409" s="103">
        <f>IF(U409="základní",N409,0)</f>
        <v>0</v>
      </c>
      <c r="BF409" s="103">
        <f>IF(U409="snížená",N409,0)</f>
        <v>0</v>
      </c>
      <c r="BG409" s="103">
        <f>IF(U409="zákl. přenesená",N409,0)</f>
        <v>0</v>
      </c>
      <c r="BH409" s="103">
        <f>IF(U409="sníž. přenesená",N409,0)</f>
        <v>0</v>
      </c>
      <c r="BI409" s="103">
        <f>IF(U409="nulová",N409,0)</f>
        <v>0</v>
      </c>
      <c r="BJ409" s="20" t="s">
        <v>83</v>
      </c>
      <c r="BK409" s="103">
        <f>ROUND(L409*K409,2)</f>
        <v>0</v>
      </c>
      <c r="BL409" s="20" t="s">
        <v>231</v>
      </c>
      <c r="BM409" s="20" t="s">
        <v>705</v>
      </c>
    </row>
    <row r="410" spans="2:65" s="1" customFormat="1" ht="31.5" customHeight="1">
      <c r="B410" s="129"/>
      <c r="C410" s="158" t="s">
        <v>706</v>
      </c>
      <c r="D410" s="158" t="s">
        <v>152</v>
      </c>
      <c r="E410" s="159" t="s">
        <v>707</v>
      </c>
      <c r="F410" s="315" t="s">
        <v>708</v>
      </c>
      <c r="G410" s="315"/>
      <c r="H410" s="315"/>
      <c r="I410" s="315"/>
      <c r="J410" s="160" t="s">
        <v>155</v>
      </c>
      <c r="K410" s="161">
        <v>143</v>
      </c>
      <c r="L410" s="316">
        <v>0</v>
      </c>
      <c r="M410" s="316"/>
      <c r="N410" s="317">
        <f>ROUND(L410*K410,2)</f>
        <v>0</v>
      </c>
      <c r="O410" s="317"/>
      <c r="P410" s="317"/>
      <c r="Q410" s="317"/>
      <c r="R410" s="132"/>
      <c r="T410" s="162" t="s">
        <v>5</v>
      </c>
      <c r="U410" s="46" t="s">
        <v>43</v>
      </c>
      <c r="V410" s="38"/>
      <c r="W410" s="163">
        <f>V410*K410</f>
        <v>0</v>
      </c>
      <c r="X410" s="163">
        <v>1.7000000000000001E-4</v>
      </c>
      <c r="Y410" s="163">
        <f>X410*K410</f>
        <v>2.4310000000000002E-2</v>
      </c>
      <c r="Z410" s="163">
        <v>0</v>
      </c>
      <c r="AA410" s="164">
        <f>Z410*K410</f>
        <v>0</v>
      </c>
      <c r="AR410" s="20" t="s">
        <v>231</v>
      </c>
      <c r="AT410" s="20" t="s">
        <v>152</v>
      </c>
      <c r="AU410" s="20" t="s">
        <v>99</v>
      </c>
      <c r="AY410" s="20" t="s">
        <v>151</v>
      </c>
      <c r="BE410" s="103">
        <f>IF(U410="základní",N410,0)</f>
        <v>0</v>
      </c>
      <c r="BF410" s="103">
        <f>IF(U410="snížená",N410,0)</f>
        <v>0</v>
      </c>
      <c r="BG410" s="103">
        <f>IF(U410="zákl. přenesená",N410,0)</f>
        <v>0</v>
      </c>
      <c r="BH410" s="103">
        <f>IF(U410="sníž. přenesená",N410,0)</f>
        <v>0</v>
      </c>
      <c r="BI410" s="103">
        <f>IF(U410="nulová",N410,0)</f>
        <v>0</v>
      </c>
      <c r="BJ410" s="20" t="s">
        <v>83</v>
      </c>
      <c r="BK410" s="103">
        <f>ROUND(L410*K410,2)</f>
        <v>0</v>
      </c>
      <c r="BL410" s="20" t="s">
        <v>231</v>
      </c>
      <c r="BM410" s="20" t="s">
        <v>709</v>
      </c>
    </row>
    <row r="411" spans="2:65" s="1" customFormat="1" ht="31.5" customHeight="1">
      <c r="B411" s="129"/>
      <c r="C411" s="158" t="s">
        <v>710</v>
      </c>
      <c r="D411" s="158" t="s">
        <v>152</v>
      </c>
      <c r="E411" s="159" t="s">
        <v>711</v>
      </c>
      <c r="F411" s="315" t="s">
        <v>712</v>
      </c>
      <c r="G411" s="315"/>
      <c r="H411" s="315"/>
      <c r="I411" s="315"/>
      <c r="J411" s="160" t="s">
        <v>155</v>
      </c>
      <c r="K411" s="161">
        <v>143</v>
      </c>
      <c r="L411" s="316">
        <v>0</v>
      </c>
      <c r="M411" s="316"/>
      <c r="N411" s="317">
        <f>ROUND(L411*K411,2)</f>
        <v>0</v>
      </c>
      <c r="O411" s="317"/>
      <c r="P411" s="317"/>
      <c r="Q411" s="317"/>
      <c r="R411" s="132"/>
      <c r="T411" s="162" t="s">
        <v>5</v>
      </c>
      <c r="U411" s="46" t="s">
        <v>43</v>
      </c>
      <c r="V411" s="38"/>
      <c r="W411" s="163">
        <f>V411*K411</f>
        <v>0</v>
      </c>
      <c r="X411" s="163">
        <v>1.2E-4</v>
      </c>
      <c r="Y411" s="163">
        <f>X411*K411</f>
        <v>1.7160000000000002E-2</v>
      </c>
      <c r="Z411" s="163">
        <v>0</v>
      </c>
      <c r="AA411" s="164">
        <f>Z411*K411</f>
        <v>0</v>
      </c>
      <c r="AR411" s="20" t="s">
        <v>231</v>
      </c>
      <c r="AT411" s="20" t="s">
        <v>152</v>
      </c>
      <c r="AU411" s="20" t="s">
        <v>99</v>
      </c>
      <c r="AY411" s="20" t="s">
        <v>151</v>
      </c>
      <c r="BE411" s="103">
        <f>IF(U411="základní",N411,0)</f>
        <v>0</v>
      </c>
      <c r="BF411" s="103">
        <f>IF(U411="snížená",N411,0)</f>
        <v>0</v>
      </c>
      <c r="BG411" s="103">
        <f>IF(U411="zákl. přenesená",N411,0)</f>
        <v>0</v>
      </c>
      <c r="BH411" s="103">
        <f>IF(U411="sníž. přenesená",N411,0)</f>
        <v>0</v>
      </c>
      <c r="BI411" s="103">
        <f>IF(U411="nulová",N411,0)</f>
        <v>0</v>
      </c>
      <c r="BJ411" s="20" t="s">
        <v>83</v>
      </c>
      <c r="BK411" s="103">
        <f>ROUND(L411*K411,2)</f>
        <v>0</v>
      </c>
      <c r="BL411" s="20" t="s">
        <v>231</v>
      </c>
      <c r="BM411" s="20" t="s">
        <v>713</v>
      </c>
    </row>
    <row r="412" spans="2:65" s="1" customFormat="1" ht="31.5" customHeight="1">
      <c r="B412" s="129"/>
      <c r="C412" s="158" t="s">
        <v>714</v>
      </c>
      <c r="D412" s="158" t="s">
        <v>152</v>
      </c>
      <c r="E412" s="159" t="s">
        <v>715</v>
      </c>
      <c r="F412" s="315" t="s">
        <v>716</v>
      </c>
      <c r="G412" s="315"/>
      <c r="H412" s="315"/>
      <c r="I412" s="315"/>
      <c r="J412" s="160" t="s">
        <v>155</v>
      </c>
      <c r="K412" s="161">
        <v>143</v>
      </c>
      <c r="L412" s="316">
        <v>0</v>
      </c>
      <c r="M412" s="316"/>
      <c r="N412" s="317">
        <f>ROUND(L412*K412,2)</f>
        <v>0</v>
      </c>
      <c r="O412" s="317"/>
      <c r="P412" s="317"/>
      <c r="Q412" s="317"/>
      <c r="R412" s="132"/>
      <c r="T412" s="162" t="s">
        <v>5</v>
      </c>
      <c r="U412" s="46" t="s">
        <v>43</v>
      </c>
      <c r="V412" s="38"/>
      <c r="W412" s="163">
        <f>V412*K412</f>
        <v>0</v>
      </c>
      <c r="X412" s="163">
        <v>1.2E-4</v>
      </c>
      <c r="Y412" s="163">
        <f>X412*K412</f>
        <v>1.7160000000000002E-2</v>
      </c>
      <c r="Z412" s="163">
        <v>0</v>
      </c>
      <c r="AA412" s="164">
        <f>Z412*K412</f>
        <v>0</v>
      </c>
      <c r="AR412" s="20" t="s">
        <v>231</v>
      </c>
      <c r="AT412" s="20" t="s">
        <v>152</v>
      </c>
      <c r="AU412" s="20" t="s">
        <v>99</v>
      </c>
      <c r="AY412" s="20" t="s">
        <v>151</v>
      </c>
      <c r="BE412" s="103">
        <f>IF(U412="základní",N412,0)</f>
        <v>0</v>
      </c>
      <c r="BF412" s="103">
        <f>IF(U412="snížená",N412,0)</f>
        <v>0</v>
      </c>
      <c r="BG412" s="103">
        <f>IF(U412="zákl. přenesená",N412,0)</f>
        <v>0</v>
      </c>
      <c r="BH412" s="103">
        <f>IF(U412="sníž. přenesená",N412,0)</f>
        <v>0</v>
      </c>
      <c r="BI412" s="103">
        <f>IF(U412="nulová",N412,0)</f>
        <v>0</v>
      </c>
      <c r="BJ412" s="20" t="s">
        <v>83</v>
      </c>
      <c r="BK412" s="103">
        <f>ROUND(L412*K412,2)</f>
        <v>0</v>
      </c>
      <c r="BL412" s="20" t="s">
        <v>231</v>
      </c>
      <c r="BM412" s="20" t="s">
        <v>717</v>
      </c>
    </row>
    <row r="413" spans="2:65" s="1" customFormat="1" ht="22.5" customHeight="1">
      <c r="B413" s="129"/>
      <c r="C413" s="158" t="s">
        <v>718</v>
      </c>
      <c r="D413" s="158" t="s">
        <v>152</v>
      </c>
      <c r="E413" s="159" t="s">
        <v>719</v>
      </c>
      <c r="F413" s="315" t="s">
        <v>720</v>
      </c>
      <c r="G413" s="315"/>
      <c r="H413" s="315"/>
      <c r="I413" s="315"/>
      <c r="J413" s="160" t="s">
        <v>155</v>
      </c>
      <c r="K413" s="161">
        <v>69.3</v>
      </c>
      <c r="L413" s="316">
        <v>0</v>
      </c>
      <c r="M413" s="316"/>
      <c r="N413" s="317">
        <f>ROUND(L413*K413,2)</f>
        <v>0</v>
      </c>
      <c r="O413" s="317"/>
      <c r="P413" s="317"/>
      <c r="Q413" s="317"/>
      <c r="R413" s="132"/>
      <c r="T413" s="162" t="s">
        <v>5</v>
      </c>
      <c r="U413" s="46" t="s">
        <v>43</v>
      </c>
      <c r="V413" s="38"/>
      <c r="W413" s="163">
        <f>V413*K413</f>
        <v>0</v>
      </c>
      <c r="X413" s="163">
        <v>1E-4</v>
      </c>
      <c r="Y413" s="163">
        <f>X413*K413</f>
        <v>6.9300000000000004E-3</v>
      </c>
      <c r="Z413" s="163">
        <v>0</v>
      </c>
      <c r="AA413" s="164">
        <f>Z413*K413</f>
        <v>0</v>
      </c>
      <c r="AR413" s="20" t="s">
        <v>231</v>
      </c>
      <c r="AT413" s="20" t="s">
        <v>152</v>
      </c>
      <c r="AU413" s="20" t="s">
        <v>99</v>
      </c>
      <c r="AY413" s="20" t="s">
        <v>151</v>
      </c>
      <c r="BE413" s="103">
        <f>IF(U413="základní",N413,0)</f>
        <v>0</v>
      </c>
      <c r="BF413" s="103">
        <f>IF(U413="snížená",N413,0)</f>
        <v>0</v>
      </c>
      <c r="BG413" s="103">
        <f>IF(U413="zákl. přenesená",N413,0)</f>
        <v>0</v>
      </c>
      <c r="BH413" s="103">
        <f>IF(U413="sníž. přenesená",N413,0)</f>
        <v>0</v>
      </c>
      <c r="BI413" s="103">
        <f>IF(U413="nulová",N413,0)</f>
        <v>0</v>
      </c>
      <c r="BJ413" s="20" t="s">
        <v>83</v>
      </c>
      <c r="BK413" s="103">
        <f>ROUND(L413*K413,2)</f>
        <v>0</v>
      </c>
      <c r="BL413" s="20" t="s">
        <v>231</v>
      </c>
      <c r="BM413" s="20" t="s">
        <v>721</v>
      </c>
    </row>
    <row r="414" spans="2:65" s="10" customFormat="1" ht="22.5" customHeight="1">
      <c r="B414" s="165"/>
      <c r="C414" s="166"/>
      <c r="D414" s="166"/>
      <c r="E414" s="167" t="s">
        <v>5</v>
      </c>
      <c r="F414" s="324" t="s">
        <v>722</v>
      </c>
      <c r="G414" s="325"/>
      <c r="H414" s="325"/>
      <c r="I414" s="325"/>
      <c r="J414" s="166"/>
      <c r="K414" s="168">
        <v>49.3</v>
      </c>
      <c r="L414" s="166"/>
      <c r="M414" s="166"/>
      <c r="N414" s="166"/>
      <c r="O414" s="166"/>
      <c r="P414" s="166"/>
      <c r="Q414" s="166"/>
      <c r="R414" s="169"/>
      <c r="T414" s="170"/>
      <c r="U414" s="166"/>
      <c r="V414" s="166"/>
      <c r="W414" s="166"/>
      <c r="X414" s="166"/>
      <c r="Y414" s="166"/>
      <c r="Z414" s="166"/>
      <c r="AA414" s="171"/>
      <c r="AT414" s="172" t="s">
        <v>167</v>
      </c>
      <c r="AU414" s="172" t="s">
        <v>99</v>
      </c>
      <c r="AV414" s="10" t="s">
        <v>99</v>
      </c>
      <c r="AW414" s="10" t="s">
        <v>35</v>
      </c>
      <c r="AX414" s="10" t="s">
        <v>78</v>
      </c>
      <c r="AY414" s="172" t="s">
        <v>151</v>
      </c>
    </row>
    <row r="415" spans="2:65" s="11" customFormat="1" ht="31.5" customHeight="1">
      <c r="B415" s="173"/>
      <c r="C415" s="174"/>
      <c r="D415" s="174"/>
      <c r="E415" s="175" t="s">
        <v>5</v>
      </c>
      <c r="F415" s="326" t="s">
        <v>723</v>
      </c>
      <c r="G415" s="327"/>
      <c r="H415" s="327"/>
      <c r="I415" s="327"/>
      <c r="J415" s="174"/>
      <c r="K415" s="176" t="s">
        <v>5</v>
      </c>
      <c r="L415" s="174"/>
      <c r="M415" s="174"/>
      <c r="N415" s="174"/>
      <c r="O415" s="174"/>
      <c r="P415" s="174"/>
      <c r="Q415" s="174"/>
      <c r="R415" s="177"/>
      <c r="T415" s="178"/>
      <c r="U415" s="174"/>
      <c r="V415" s="174"/>
      <c r="W415" s="174"/>
      <c r="X415" s="174"/>
      <c r="Y415" s="174"/>
      <c r="Z415" s="174"/>
      <c r="AA415" s="179"/>
      <c r="AT415" s="180" t="s">
        <v>167</v>
      </c>
      <c r="AU415" s="180" t="s">
        <v>99</v>
      </c>
      <c r="AV415" s="11" t="s">
        <v>83</v>
      </c>
      <c r="AW415" s="11" t="s">
        <v>35</v>
      </c>
      <c r="AX415" s="11" t="s">
        <v>78</v>
      </c>
      <c r="AY415" s="180" t="s">
        <v>151</v>
      </c>
    </row>
    <row r="416" spans="2:65" s="10" customFormat="1" ht="22.5" customHeight="1">
      <c r="B416" s="165"/>
      <c r="C416" s="166"/>
      <c r="D416" s="166"/>
      <c r="E416" s="167" t="s">
        <v>5</v>
      </c>
      <c r="F416" s="328" t="s">
        <v>248</v>
      </c>
      <c r="G416" s="329"/>
      <c r="H416" s="329"/>
      <c r="I416" s="329"/>
      <c r="J416" s="166"/>
      <c r="K416" s="168">
        <v>20</v>
      </c>
      <c r="L416" s="166"/>
      <c r="M416" s="166"/>
      <c r="N416" s="166"/>
      <c r="O416" s="166"/>
      <c r="P416" s="166"/>
      <c r="Q416" s="166"/>
      <c r="R416" s="169"/>
      <c r="T416" s="170"/>
      <c r="U416" s="166"/>
      <c r="V416" s="166"/>
      <c r="W416" s="166"/>
      <c r="X416" s="166"/>
      <c r="Y416" s="166"/>
      <c r="Z416" s="166"/>
      <c r="AA416" s="171"/>
      <c r="AT416" s="172" t="s">
        <v>167</v>
      </c>
      <c r="AU416" s="172" t="s">
        <v>99</v>
      </c>
      <c r="AV416" s="10" t="s">
        <v>99</v>
      </c>
      <c r="AW416" s="10" t="s">
        <v>35</v>
      </c>
      <c r="AX416" s="10" t="s">
        <v>78</v>
      </c>
      <c r="AY416" s="172" t="s">
        <v>151</v>
      </c>
    </row>
    <row r="417" spans="2:65" s="12" customFormat="1" ht="22.5" customHeight="1">
      <c r="B417" s="181"/>
      <c r="C417" s="182"/>
      <c r="D417" s="182"/>
      <c r="E417" s="183" t="s">
        <v>5</v>
      </c>
      <c r="F417" s="330" t="s">
        <v>185</v>
      </c>
      <c r="G417" s="331"/>
      <c r="H417" s="331"/>
      <c r="I417" s="331"/>
      <c r="J417" s="182"/>
      <c r="K417" s="184">
        <v>69.3</v>
      </c>
      <c r="L417" s="182"/>
      <c r="M417" s="182"/>
      <c r="N417" s="182"/>
      <c r="O417" s="182"/>
      <c r="P417" s="182"/>
      <c r="Q417" s="182"/>
      <c r="R417" s="185"/>
      <c r="T417" s="186"/>
      <c r="U417" s="182"/>
      <c r="V417" s="182"/>
      <c r="W417" s="182"/>
      <c r="X417" s="182"/>
      <c r="Y417" s="182"/>
      <c r="Z417" s="182"/>
      <c r="AA417" s="187"/>
      <c r="AT417" s="188" t="s">
        <v>167</v>
      </c>
      <c r="AU417" s="188" t="s">
        <v>99</v>
      </c>
      <c r="AV417" s="12" t="s">
        <v>156</v>
      </c>
      <c r="AW417" s="12" t="s">
        <v>35</v>
      </c>
      <c r="AX417" s="12" t="s">
        <v>83</v>
      </c>
      <c r="AY417" s="188" t="s">
        <v>151</v>
      </c>
    </row>
    <row r="418" spans="2:65" s="1" customFormat="1" ht="31.5" customHeight="1">
      <c r="B418" s="129"/>
      <c r="C418" s="158" t="s">
        <v>724</v>
      </c>
      <c r="D418" s="158" t="s">
        <v>152</v>
      </c>
      <c r="E418" s="159" t="s">
        <v>725</v>
      </c>
      <c r="F418" s="315" t="s">
        <v>726</v>
      </c>
      <c r="G418" s="315"/>
      <c r="H418" s="315"/>
      <c r="I418" s="315"/>
      <c r="J418" s="160" t="s">
        <v>155</v>
      </c>
      <c r="K418" s="161">
        <v>161.09399999999999</v>
      </c>
      <c r="L418" s="316">
        <v>0</v>
      </c>
      <c r="M418" s="316"/>
      <c r="N418" s="317">
        <f>ROUND(L418*K418,2)</f>
        <v>0</v>
      </c>
      <c r="O418" s="317"/>
      <c r="P418" s="317"/>
      <c r="Q418" s="317"/>
      <c r="R418" s="132"/>
      <c r="T418" s="162" t="s">
        <v>5</v>
      </c>
      <c r="U418" s="46" t="s">
        <v>43</v>
      </c>
      <c r="V418" s="38"/>
      <c r="W418" s="163">
        <f>V418*K418</f>
        <v>0</v>
      </c>
      <c r="X418" s="163">
        <v>5.4000000000000001E-4</v>
      </c>
      <c r="Y418" s="163">
        <f>X418*K418</f>
        <v>8.699076E-2</v>
      </c>
      <c r="Z418" s="163">
        <v>0</v>
      </c>
      <c r="AA418" s="164">
        <f>Z418*K418</f>
        <v>0</v>
      </c>
      <c r="AR418" s="20" t="s">
        <v>231</v>
      </c>
      <c r="AT418" s="20" t="s">
        <v>152</v>
      </c>
      <c r="AU418" s="20" t="s">
        <v>99</v>
      </c>
      <c r="AY418" s="20" t="s">
        <v>151</v>
      </c>
      <c r="BE418" s="103">
        <f>IF(U418="základní",N418,0)</f>
        <v>0</v>
      </c>
      <c r="BF418" s="103">
        <f>IF(U418="snížená",N418,0)</f>
        <v>0</v>
      </c>
      <c r="BG418" s="103">
        <f>IF(U418="zákl. přenesená",N418,0)</f>
        <v>0</v>
      </c>
      <c r="BH418" s="103">
        <f>IF(U418="sníž. přenesená",N418,0)</f>
        <v>0</v>
      </c>
      <c r="BI418" s="103">
        <f>IF(U418="nulová",N418,0)</f>
        <v>0</v>
      </c>
      <c r="BJ418" s="20" t="s">
        <v>83</v>
      </c>
      <c r="BK418" s="103">
        <f>ROUND(L418*K418,2)</f>
        <v>0</v>
      </c>
      <c r="BL418" s="20" t="s">
        <v>231</v>
      </c>
      <c r="BM418" s="20" t="s">
        <v>727</v>
      </c>
    </row>
    <row r="419" spans="2:65" s="11" customFormat="1" ht="22.5" customHeight="1">
      <c r="B419" s="173"/>
      <c r="C419" s="174"/>
      <c r="D419" s="174"/>
      <c r="E419" s="175" t="s">
        <v>5</v>
      </c>
      <c r="F419" s="332" t="s">
        <v>512</v>
      </c>
      <c r="G419" s="333"/>
      <c r="H419" s="333"/>
      <c r="I419" s="333"/>
      <c r="J419" s="174"/>
      <c r="K419" s="176" t="s">
        <v>5</v>
      </c>
      <c r="L419" s="174"/>
      <c r="M419" s="174"/>
      <c r="N419" s="174"/>
      <c r="O419" s="174"/>
      <c r="P419" s="174"/>
      <c r="Q419" s="174"/>
      <c r="R419" s="177"/>
      <c r="T419" s="178"/>
      <c r="U419" s="174"/>
      <c r="V419" s="174"/>
      <c r="W419" s="174"/>
      <c r="X419" s="174"/>
      <c r="Y419" s="174"/>
      <c r="Z419" s="174"/>
      <c r="AA419" s="179"/>
      <c r="AT419" s="180" t="s">
        <v>167</v>
      </c>
      <c r="AU419" s="180" t="s">
        <v>99</v>
      </c>
      <c r="AV419" s="11" t="s">
        <v>83</v>
      </c>
      <c r="AW419" s="11" t="s">
        <v>35</v>
      </c>
      <c r="AX419" s="11" t="s">
        <v>78</v>
      </c>
      <c r="AY419" s="180" t="s">
        <v>151</v>
      </c>
    </row>
    <row r="420" spans="2:65" s="10" customFormat="1" ht="22.5" customHeight="1">
      <c r="B420" s="165"/>
      <c r="C420" s="166"/>
      <c r="D420" s="166"/>
      <c r="E420" s="167" t="s">
        <v>5</v>
      </c>
      <c r="F420" s="328" t="s">
        <v>521</v>
      </c>
      <c r="G420" s="329"/>
      <c r="H420" s="329"/>
      <c r="I420" s="329"/>
      <c r="J420" s="166"/>
      <c r="K420" s="168">
        <v>78.5</v>
      </c>
      <c r="L420" s="166"/>
      <c r="M420" s="166"/>
      <c r="N420" s="166"/>
      <c r="O420" s="166"/>
      <c r="P420" s="166"/>
      <c r="Q420" s="166"/>
      <c r="R420" s="169"/>
      <c r="T420" s="170"/>
      <c r="U420" s="166"/>
      <c r="V420" s="166"/>
      <c r="W420" s="166"/>
      <c r="X420" s="166"/>
      <c r="Y420" s="166"/>
      <c r="Z420" s="166"/>
      <c r="AA420" s="171"/>
      <c r="AT420" s="172" t="s">
        <v>167</v>
      </c>
      <c r="AU420" s="172" t="s">
        <v>99</v>
      </c>
      <c r="AV420" s="10" t="s">
        <v>99</v>
      </c>
      <c r="AW420" s="10" t="s">
        <v>35</v>
      </c>
      <c r="AX420" s="10" t="s">
        <v>78</v>
      </c>
      <c r="AY420" s="172" t="s">
        <v>151</v>
      </c>
    </row>
    <row r="421" spans="2:65" s="11" customFormat="1" ht="22.5" customHeight="1">
      <c r="B421" s="173"/>
      <c r="C421" s="174"/>
      <c r="D421" s="174"/>
      <c r="E421" s="175" t="s">
        <v>5</v>
      </c>
      <c r="F421" s="326" t="s">
        <v>514</v>
      </c>
      <c r="G421" s="327"/>
      <c r="H421" s="327"/>
      <c r="I421" s="327"/>
      <c r="J421" s="174"/>
      <c r="K421" s="176" t="s">
        <v>5</v>
      </c>
      <c r="L421" s="174"/>
      <c r="M421" s="174"/>
      <c r="N421" s="174"/>
      <c r="O421" s="174"/>
      <c r="P421" s="174"/>
      <c r="Q421" s="174"/>
      <c r="R421" s="177"/>
      <c r="T421" s="178"/>
      <c r="U421" s="174"/>
      <c r="V421" s="174"/>
      <c r="W421" s="174"/>
      <c r="X421" s="174"/>
      <c r="Y421" s="174"/>
      <c r="Z421" s="174"/>
      <c r="AA421" s="179"/>
      <c r="AT421" s="180" t="s">
        <v>167</v>
      </c>
      <c r="AU421" s="180" t="s">
        <v>99</v>
      </c>
      <c r="AV421" s="11" t="s">
        <v>83</v>
      </c>
      <c r="AW421" s="11" t="s">
        <v>35</v>
      </c>
      <c r="AX421" s="11" t="s">
        <v>78</v>
      </c>
      <c r="AY421" s="180" t="s">
        <v>151</v>
      </c>
    </row>
    <row r="422" spans="2:65" s="10" customFormat="1" ht="22.5" customHeight="1">
      <c r="B422" s="165"/>
      <c r="C422" s="166"/>
      <c r="D422" s="166"/>
      <c r="E422" s="167" t="s">
        <v>5</v>
      </c>
      <c r="F422" s="328" t="s">
        <v>515</v>
      </c>
      <c r="G422" s="329"/>
      <c r="H422" s="329"/>
      <c r="I422" s="329"/>
      <c r="J422" s="166"/>
      <c r="K422" s="168">
        <v>9.5</v>
      </c>
      <c r="L422" s="166"/>
      <c r="M422" s="166"/>
      <c r="N422" s="166"/>
      <c r="O422" s="166"/>
      <c r="P422" s="166"/>
      <c r="Q422" s="166"/>
      <c r="R422" s="169"/>
      <c r="T422" s="170"/>
      <c r="U422" s="166"/>
      <c r="V422" s="166"/>
      <c r="W422" s="166"/>
      <c r="X422" s="166"/>
      <c r="Y422" s="166"/>
      <c r="Z422" s="166"/>
      <c r="AA422" s="171"/>
      <c r="AT422" s="172" t="s">
        <v>167</v>
      </c>
      <c r="AU422" s="172" t="s">
        <v>99</v>
      </c>
      <c r="AV422" s="10" t="s">
        <v>99</v>
      </c>
      <c r="AW422" s="10" t="s">
        <v>35</v>
      </c>
      <c r="AX422" s="10" t="s">
        <v>78</v>
      </c>
      <c r="AY422" s="172" t="s">
        <v>151</v>
      </c>
    </row>
    <row r="423" spans="2:65" s="11" customFormat="1" ht="22.5" customHeight="1">
      <c r="B423" s="173"/>
      <c r="C423" s="174"/>
      <c r="D423" s="174"/>
      <c r="E423" s="175" t="s">
        <v>5</v>
      </c>
      <c r="F423" s="326" t="s">
        <v>516</v>
      </c>
      <c r="G423" s="327"/>
      <c r="H423" s="327"/>
      <c r="I423" s="327"/>
      <c r="J423" s="174"/>
      <c r="K423" s="176" t="s">
        <v>5</v>
      </c>
      <c r="L423" s="174"/>
      <c r="M423" s="174"/>
      <c r="N423" s="174"/>
      <c r="O423" s="174"/>
      <c r="P423" s="174"/>
      <c r="Q423" s="174"/>
      <c r="R423" s="177"/>
      <c r="T423" s="178"/>
      <c r="U423" s="174"/>
      <c r="V423" s="174"/>
      <c r="W423" s="174"/>
      <c r="X423" s="174"/>
      <c r="Y423" s="174"/>
      <c r="Z423" s="174"/>
      <c r="AA423" s="179"/>
      <c r="AT423" s="180" t="s">
        <v>167</v>
      </c>
      <c r="AU423" s="180" t="s">
        <v>99</v>
      </c>
      <c r="AV423" s="11" t="s">
        <v>83</v>
      </c>
      <c r="AW423" s="11" t="s">
        <v>35</v>
      </c>
      <c r="AX423" s="11" t="s">
        <v>78</v>
      </c>
      <c r="AY423" s="180" t="s">
        <v>151</v>
      </c>
    </row>
    <row r="424" spans="2:65" s="10" customFormat="1" ht="22.5" customHeight="1">
      <c r="B424" s="165"/>
      <c r="C424" s="166"/>
      <c r="D424" s="166"/>
      <c r="E424" s="167" t="s">
        <v>5</v>
      </c>
      <c r="F424" s="328" t="s">
        <v>522</v>
      </c>
      <c r="G424" s="329"/>
      <c r="H424" s="329"/>
      <c r="I424" s="329"/>
      <c r="J424" s="166"/>
      <c r="K424" s="168">
        <v>18</v>
      </c>
      <c r="L424" s="166"/>
      <c r="M424" s="166"/>
      <c r="N424" s="166"/>
      <c r="O424" s="166"/>
      <c r="P424" s="166"/>
      <c r="Q424" s="166"/>
      <c r="R424" s="169"/>
      <c r="T424" s="170"/>
      <c r="U424" s="166"/>
      <c r="V424" s="166"/>
      <c r="W424" s="166"/>
      <c r="X424" s="166"/>
      <c r="Y424" s="166"/>
      <c r="Z424" s="166"/>
      <c r="AA424" s="171"/>
      <c r="AT424" s="172" t="s">
        <v>167</v>
      </c>
      <c r="AU424" s="172" t="s">
        <v>99</v>
      </c>
      <c r="AV424" s="10" t="s">
        <v>99</v>
      </c>
      <c r="AW424" s="10" t="s">
        <v>35</v>
      </c>
      <c r="AX424" s="10" t="s">
        <v>78</v>
      </c>
      <c r="AY424" s="172" t="s">
        <v>151</v>
      </c>
    </row>
    <row r="425" spans="2:65" s="11" customFormat="1" ht="22.5" customHeight="1">
      <c r="B425" s="173"/>
      <c r="C425" s="174"/>
      <c r="D425" s="174"/>
      <c r="E425" s="175" t="s">
        <v>5</v>
      </c>
      <c r="F425" s="326" t="s">
        <v>414</v>
      </c>
      <c r="G425" s="327"/>
      <c r="H425" s="327"/>
      <c r="I425" s="327"/>
      <c r="J425" s="174"/>
      <c r="K425" s="176" t="s">
        <v>5</v>
      </c>
      <c r="L425" s="174"/>
      <c r="M425" s="174"/>
      <c r="N425" s="174"/>
      <c r="O425" s="174"/>
      <c r="P425" s="174"/>
      <c r="Q425" s="174"/>
      <c r="R425" s="177"/>
      <c r="T425" s="178"/>
      <c r="U425" s="174"/>
      <c r="V425" s="174"/>
      <c r="W425" s="174"/>
      <c r="X425" s="174"/>
      <c r="Y425" s="174"/>
      <c r="Z425" s="174"/>
      <c r="AA425" s="179"/>
      <c r="AT425" s="180" t="s">
        <v>167</v>
      </c>
      <c r="AU425" s="180" t="s">
        <v>99</v>
      </c>
      <c r="AV425" s="11" t="s">
        <v>83</v>
      </c>
      <c r="AW425" s="11" t="s">
        <v>35</v>
      </c>
      <c r="AX425" s="11" t="s">
        <v>78</v>
      </c>
      <c r="AY425" s="180" t="s">
        <v>151</v>
      </c>
    </row>
    <row r="426" spans="2:65" s="10" customFormat="1" ht="31.5" customHeight="1">
      <c r="B426" s="165"/>
      <c r="C426" s="166"/>
      <c r="D426" s="166"/>
      <c r="E426" s="167" t="s">
        <v>5</v>
      </c>
      <c r="F426" s="328" t="s">
        <v>415</v>
      </c>
      <c r="G426" s="329"/>
      <c r="H426" s="329"/>
      <c r="I426" s="329"/>
      <c r="J426" s="166"/>
      <c r="K426" s="168">
        <v>24.416</v>
      </c>
      <c r="L426" s="166"/>
      <c r="M426" s="166"/>
      <c r="N426" s="166"/>
      <c r="O426" s="166"/>
      <c r="P426" s="166"/>
      <c r="Q426" s="166"/>
      <c r="R426" s="169"/>
      <c r="T426" s="170"/>
      <c r="U426" s="166"/>
      <c r="V426" s="166"/>
      <c r="W426" s="166"/>
      <c r="X426" s="166"/>
      <c r="Y426" s="166"/>
      <c r="Z426" s="166"/>
      <c r="AA426" s="171"/>
      <c r="AT426" s="172" t="s">
        <v>167</v>
      </c>
      <c r="AU426" s="172" t="s">
        <v>99</v>
      </c>
      <c r="AV426" s="10" t="s">
        <v>99</v>
      </c>
      <c r="AW426" s="10" t="s">
        <v>35</v>
      </c>
      <c r="AX426" s="10" t="s">
        <v>78</v>
      </c>
      <c r="AY426" s="172" t="s">
        <v>151</v>
      </c>
    </row>
    <row r="427" spans="2:65" s="10" customFormat="1" ht="31.5" customHeight="1">
      <c r="B427" s="165"/>
      <c r="C427" s="166"/>
      <c r="D427" s="166"/>
      <c r="E427" s="167" t="s">
        <v>5</v>
      </c>
      <c r="F427" s="328" t="s">
        <v>406</v>
      </c>
      <c r="G427" s="329"/>
      <c r="H427" s="329"/>
      <c r="I427" s="329"/>
      <c r="J427" s="166"/>
      <c r="K427" s="168">
        <v>16.277999999999999</v>
      </c>
      <c r="L427" s="166"/>
      <c r="M427" s="166"/>
      <c r="N427" s="166"/>
      <c r="O427" s="166"/>
      <c r="P427" s="166"/>
      <c r="Q427" s="166"/>
      <c r="R427" s="169"/>
      <c r="T427" s="170"/>
      <c r="U427" s="166"/>
      <c r="V427" s="166"/>
      <c r="W427" s="166"/>
      <c r="X427" s="166"/>
      <c r="Y427" s="166"/>
      <c r="Z427" s="166"/>
      <c r="AA427" s="171"/>
      <c r="AT427" s="172" t="s">
        <v>167</v>
      </c>
      <c r="AU427" s="172" t="s">
        <v>99</v>
      </c>
      <c r="AV427" s="10" t="s">
        <v>99</v>
      </c>
      <c r="AW427" s="10" t="s">
        <v>35</v>
      </c>
      <c r="AX427" s="10" t="s">
        <v>78</v>
      </c>
      <c r="AY427" s="172" t="s">
        <v>151</v>
      </c>
    </row>
    <row r="428" spans="2:65" s="11" customFormat="1" ht="22.5" customHeight="1">
      <c r="B428" s="173"/>
      <c r="C428" s="174"/>
      <c r="D428" s="174"/>
      <c r="E428" s="175" t="s">
        <v>5</v>
      </c>
      <c r="F428" s="326" t="s">
        <v>416</v>
      </c>
      <c r="G428" s="327"/>
      <c r="H428" s="327"/>
      <c r="I428" s="327"/>
      <c r="J428" s="174"/>
      <c r="K428" s="176" t="s">
        <v>5</v>
      </c>
      <c r="L428" s="174"/>
      <c r="M428" s="174"/>
      <c r="N428" s="174"/>
      <c r="O428" s="174"/>
      <c r="P428" s="174"/>
      <c r="Q428" s="174"/>
      <c r="R428" s="177"/>
      <c r="T428" s="178"/>
      <c r="U428" s="174"/>
      <c r="V428" s="174"/>
      <c r="W428" s="174"/>
      <c r="X428" s="174"/>
      <c r="Y428" s="174"/>
      <c r="Z428" s="174"/>
      <c r="AA428" s="179"/>
      <c r="AT428" s="180" t="s">
        <v>167</v>
      </c>
      <c r="AU428" s="180" t="s">
        <v>99</v>
      </c>
      <c r="AV428" s="11" t="s">
        <v>83</v>
      </c>
      <c r="AW428" s="11" t="s">
        <v>35</v>
      </c>
      <c r="AX428" s="11" t="s">
        <v>78</v>
      </c>
      <c r="AY428" s="180" t="s">
        <v>151</v>
      </c>
    </row>
    <row r="429" spans="2:65" s="10" customFormat="1" ht="22.5" customHeight="1">
      <c r="B429" s="165"/>
      <c r="C429" s="166"/>
      <c r="D429" s="166"/>
      <c r="E429" s="167" t="s">
        <v>5</v>
      </c>
      <c r="F429" s="328" t="s">
        <v>417</v>
      </c>
      <c r="G429" s="329"/>
      <c r="H429" s="329"/>
      <c r="I429" s="329"/>
      <c r="J429" s="166"/>
      <c r="K429" s="168">
        <v>14.4</v>
      </c>
      <c r="L429" s="166"/>
      <c r="M429" s="166"/>
      <c r="N429" s="166"/>
      <c r="O429" s="166"/>
      <c r="P429" s="166"/>
      <c r="Q429" s="166"/>
      <c r="R429" s="169"/>
      <c r="T429" s="170"/>
      <c r="U429" s="166"/>
      <c r="V429" s="166"/>
      <c r="W429" s="166"/>
      <c r="X429" s="166"/>
      <c r="Y429" s="166"/>
      <c r="Z429" s="166"/>
      <c r="AA429" s="171"/>
      <c r="AT429" s="172" t="s">
        <v>167</v>
      </c>
      <c r="AU429" s="172" t="s">
        <v>99</v>
      </c>
      <c r="AV429" s="10" t="s">
        <v>99</v>
      </c>
      <c r="AW429" s="10" t="s">
        <v>35</v>
      </c>
      <c r="AX429" s="10" t="s">
        <v>78</v>
      </c>
      <c r="AY429" s="172" t="s">
        <v>151</v>
      </c>
    </row>
    <row r="430" spans="2:65" s="12" customFormat="1" ht="22.5" customHeight="1">
      <c r="B430" s="181"/>
      <c r="C430" s="182"/>
      <c r="D430" s="182"/>
      <c r="E430" s="183" t="s">
        <v>5</v>
      </c>
      <c r="F430" s="330" t="s">
        <v>185</v>
      </c>
      <c r="G430" s="331"/>
      <c r="H430" s="331"/>
      <c r="I430" s="331"/>
      <c r="J430" s="182"/>
      <c r="K430" s="184">
        <v>161.09399999999999</v>
      </c>
      <c r="L430" s="182"/>
      <c r="M430" s="182"/>
      <c r="N430" s="182"/>
      <c r="O430" s="182"/>
      <c r="P430" s="182"/>
      <c r="Q430" s="182"/>
      <c r="R430" s="185"/>
      <c r="T430" s="186"/>
      <c r="U430" s="182"/>
      <c r="V430" s="182"/>
      <c r="W430" s="182"/>
      <c r="X430" s="182"/>
      <c r="Y430" s="182"/>
      <c r="Z430" s="182"/>
      <c r="AA430" s="187"/>
      <c r="AT430" s="188" t="s">
        <v>167</v>
      </c>
      <c r="AU430" s="188" t="s">
        <v>99</v>
      </c>
      <c r="AV430" s="12" t="s">
        <v>156</v>
      </c>
      <c r="AW430" s="12" t="s">
        <v>35</v>
      </c>
      <c r="AX430" s="12" t="s">
        <v>83</v>
      </c>
      <c r="AY430" s="188" t="s">
        <v>151</v>
      </c>
    </row>
    <row r="431" spans="2:65" s="9" customFormat="1" ht="37.35" customHeight="1">
      <c r="B431" s="147"/>
      <c r="C431" s="148"/>
      <c r="D431" s="149" t="s">
        <v>124</v>
      </c>
      <c r="E431" s="149"/>
      <c r="F431" s="149"/>
      <c r="G431" s="149"/>
      <c r="H431" s="149"/>
      <c r="I431" s="149"/>
      <c r="J431" s="149"/>
      <c r="K431" s="149"/>
      <c r="L431" s="149"/>
      <c r="M431" s="149"/>
      <c r="N431" s="320">
        <f>BK431</f>
        <v>0</v>
      </c>
      <c r="O431" s="321"/>
      <c r="P431" s="321"/>
      <c r="Q431" s="321"/>
      <c r="R431" s="150"/>
      <c r="T431" s="151"/>
      <c r="U431" s="148"/>
      <c r="V431" s="148"/>
      <c r="W431" s="152">
        <f>W432+W434+W436</f>
        <v>0</v>
      </c>
      <c r="X431" s="148"/>
      <c r="Y431" s="152">
        <f>Y432+Y434+Y436</f>
        <v>0</v>
      </c>
      <c r="Z431" s="148"/>
      <c r="AA431" s="153">
        <f>AA432+AA434+AA436</f>
        <v>0</v>
      </c>
      <c r="AR431" s="154" t="s">
        <v>172</v>
      </c>
      <c r="AT431" s="155" t="s">
        <v>77</v>
      </c>
      <c r="AU431" s="155" t="s">
        <v>78</v>
      </c>
      <c r="AY431" s="154" t="s">
        <v>151</v>
      </c>
      <c r="BK431" s="156">
        <f>BK432+BK434+BK436</f>
        <v>0</v>
      </c>
    </row>
    <row r="432" spans="2:65" s="9" customFormat="1" ht="19.899999999999999" customHeight="1">
      <c r="B432" s="147"/>
      <c r="C432" s="148"/>
      <c r="D432" s="157" t="s">
        <v>125</v>
      </c>
      <c r="E432" s="157"/>
      <c r="F432" s="157"/>
      <c r="G432" s="157"/>
      <c r="H432" s="157"/>
      <c r="I432" s="157"/>
      <c r="J432" s="157"/>
      <c r="K432" s="157"/>
      <c r="L432" s="157"/>
      <c r="M432" s="157"/>
      <c r="N432" s="322">
        <f>BK432</f>
        <v>0</v>
      </c>
      <c r="O432" s="323"/>
      <c r="P432" s="323"/>
      <c r="Q432" s="323"/>
      <c r="R432" s="150"/>
      <c r="T432" s="151"/>
      <c r="U432" s="148"/>
      <c r="V432" s="148"/>
      <c r="W432" s="152">
        <f>W433</f>
        <v>0</v>
      </c>
      <c r="X432" s="148"/>
      <c r="Y432" s="152">
        <f>Y433</f>
        <v>0</v>
      </c>
      <c r="Z432" s="148"/>
      <c r="AA432" s="153">
        <f>AA433</f>
        <v>0</v>
      </c>
      <c r="AR432" s="154" t="s">
        <v>172</v>
      </c>
      <c r="AT432" s="155" t="s">
        <v>77</v>
      </c>
      <c r="AU432" s="155" t="s">
        <v>83</v>
      </c>
      <c r="AY432" s="154" t="s">
        <v>151</v>
      </c>
      <c r="BK432" s="156">
        <f>BK433</f>
        <v>0</v>
      </c>
    </row>
    <row r="433" spans="2:65" s="1" customFormat="1" ht="22.5" customHeight="1">
      <c r="B433" s="129"/>
      <c r="C433" s="158" t="s">
        <v>728</v>
      </c>
      <c r="D433" s="158" t="s">
        <v>152</v>
      </c>
      <c r="E433" s="159" t="s">
        <v>729</v>
      </c>
      <c r="F433" s="315" t="s">
        <v>129</v>
      </c>
      <c r="G433" s="315"/>
      <c r="H433" s="315"/>
      <c r="I433" s="315"/>
      <c r="J433" s="160" t="s">
        <v>566</v>
      </c>
      <c r="K433" s="161">
        <v>1</v>
      </c>
      <c r="L433" s="316">
        <v>0</v>
      </c>
      <c r="M433" s="316"/>
      <c r="N433" s="317">
        <f>ROUND(L433*K433,2)</f>
        <v>0</v>
      </c>
      <c r="O433" s="317"/>
      <c r="P433" s="317"/>
      <c r="Q433" s="317"/>
      <c r="R433" s="132"/>
      <c r="T433" s="162" t="s">
        <v>5</v>
      </c>
      <c r="U433" s="46" t="s">
        <v>43</v>
      </c>
      <c r="V433" s="38"/>
      <c r="W433" s="163">
        <f>V433*K433</f>
        <v>0</v>
      </c>
      <c r="X433" s="163">
        <v>0</v>
      </c>
      <c r="Y433" s="163">
        <f>X433*K433</f>
        <v>0</v>
      </c>
      <c r="Z433" s="163">
        <v>0</v>
      </c>
      <c r="AA433" s="164">
        <f>Z433*K433</f>
        <v>0</v>
      </c>
      <c r="AR433" s="20" t="s">
        <v>730</v>
      </c>
      <c r="AT433" s="20" t="s">
        <v>152</v>
      </c>
      <c r="AU433" s="20" t="s">
        <v>99</v>
      </c>
      <c r="AY433" s="20" t="s">
        <v>151</v>
      </c>
      <c r="BE433" s="103">
        <f>IF(U433="základní",N433,0)</f>
        <v>0</v>
      </c>
      <c r="BF433" s="103">
        <f>IF(U433="snížená",N433,0)</f>
        <v>0</v>
      </c>
      <c r="BG433" s="103">
        <f>IF(U433="zákl. přenesená",N433,0)</f>
        <v>0</v>
      </c>
      <c r="BH433" s="103">
        <f>IF(U433="sníž. přenesená",N433,0)</f>
        <v>0</v>
      </c>
      <c r="BI433" s="103">
        <f>IF(U433="nulová",N433,0)</f>
        <v>0</v>
      </c>
      <c r="BJ433" s="20" t="s">
        <v>83</v>
      </c>
      <c r="BK433" s="103">
        <f>ROUND(L433*K433,2)</f>
        <v>0</v>
      </c>
      <c r="BL433" s="20" t="s">
        <v>730</v>
      </c>
      <c r="BM433" s="20" t="s">
        <v>731</v>
      </c>
    </row>
    <row r="434" spans="2:65" s="9" customFormat="1" ht="29.85" customHeight="1">
      <c r="B434" s="147"/>
      <c r="C434" s="148"/>
      <c r="D434" s="157" t="s">
        <v>126</v>
      </c>
      <c r="E434" s="157"/>
      <c r="F434" s="157"/>
      <c r="G434" s="157"/>
      <c r="H434" s="157"/>
      <c r="I434" s="157"/>
      <c r="J434" s="157"/>
      <c r="K434" s="157"/>
      <c r="L434" s="157"/>
      <c r="M434" s="157"/>
      <c r="N434" s="310">
        <f>BK434</f>
        <v>0</v>
      </c>
      <c r="O434" s="311"/>
      <c r="P434" s="311"/>
      <c r="Q434" s="311"/>
      <c r="R434" s="150"/>
      <c r="T434" s="151"/>
      <c r="U434" s="148"/>
      <c r="V434" s="148"/>
      <c r="W434" s="152">
        <f>W435</f>
        <v>0</v>
      </c>
      <c r="X434" s="148"/>
      <c r="Y434" s="152">
        <f>Y435</f>
        <v>0</v>
      </c>
      <c r="Z434" s="148"/>
      <c r="AA434" s="153">
        <f>AA435</f>
        <v>0</v>
      </c>
      <c r="AR434" s="154" t="s">
        <v>172</v>
      </c>
      <c r="AT434" s="155" t="s">
        <v>77</v>
      </c>
      <c r="AU434" s="155" t="s">
        <v>83</v>
      </c>
      <c r="AY434" s="154" t="s">
        <v>151</v>
      </c>
      <c r="BK434" s="156">
        <f>BK435</f>
        <v>0</v>
      </c>
    </row>
    <row r="435" spans="2:65" s="1" customFormat="1" ht="31.5" customHeight="1">
      <c r="B435" s="129"/>
      <c r="C435" s="158" t="s">
        <v>732</v>
      </c>
      <c r="D435" s="158" t="s">
        <v>152</v>
      </c>
      <c r="E435" s="159" t="s">
        <v>733</v>
      </c>
      <c r="F435" s="315" t="s">
        <v>734</v>
      </c>
      <c r="G435" s="315"/>
      <c r="H435" s="315"/>
      <c r="I435" s="315"/>
      <c r="J435" s="160" t="s">
        <v>566</v>
      </c>
      <c r="K435" s="161">
        <v>1</v>
      </c>
      <c r="L435" s="316">
        <v>0</v>
      </c>
      <c r="M435" s="316"/>
      <c r="N435" s="317">
        <f>ROUND(L435*K435,2)</f>
        <v>0</v>
      </c>
      <c r="O435" s="317"/>
      <c r="P435" s="317"/>
      <c r="Q435" s="317"/>
      <c r="R435" s="132"/>
      <c r="T435" s="162" t="s">
        <v>5</v>
      </c>
      <c r="U435" s="46" t="s">
        <v>43</v>
      </c>
      <c r="V435" s="38"/>
      <c r="W435" s="163">
        <f>V435*K435</f>
        <v>0</v>
      </c>
      <c r="X435" s="163">
        <v>0</v>
      </c>
      <c r="Y435" s="163">
        <f>X435*K435</f>
        <v>0</v>
      </c>
      <c r="Z435" s="163">
        <v>0</v>
      </c>
      <c r="AA435" s="164">
        <f>Z435*K435</f>
        <v>0</v>
      </c>
      <c r="AR435" s="20" t="s">
        <v>730</v>
      </c>
      <c r="AT435" s="20" t="s">
        <v>152</v>
      </c>
      <c r="AU435" s="20" t="s">
        <v>99</v>
      </c>
      <c r="AY435" s="20" t="s">
        <v>151</v>
      </c>
      <c r="BE435" s="103">
        <f>IF(U435="základní",N435,0)</f>
        <v>0</v>
      </c>
      <c r="BF435" s="103">
        <f>IF(U435="snížená",N435,0)</f>
        <v>0</v>
      </c>
      <c r="BG435" s="103">
        <f>IF(U435="zákl. přenesená",N435,0)</f>
        <v>0</v>
      </c>
      <c r="BH435" s="103">
        <f>IF(U435="sníž. přenesená",N435,0)</f>
        <v>0</v>
      </c>
      <c r="BI435" s="103">
        <f>IF(U435="nulová",N435,0)</f>
        <v>0</v>
      </c>
      <c r="BJ435" s="20" t="s">
        <v>83</v>
      </c>
      <c r="BK435" s="103">
        <f>ROUND(L435*K435,2)</f>
        <v>0</v>
      </c>
      <c r="BL435" s="20" t="s">
        <v>730</v>
      </c>
      <c r="BM435" s="20" t="s">
        <v>735</v>
      </c>
    </row>
    <row r="436" spans="2:65" s="9" customFormat="1" ht="29.85" customHeight="1">
      <c r="B436" s="147"/>
      <c r="C436" s="148"/>
      <c r="D436" s="157" t="s">
        <v>127</v>
      </c>
      <c r="E436" s="157"/>
      <c r="F436" s="157"/>
      <c r="G436" s="157"/>
      <c r="H436" s="157"/>
      <c r="I436" s="157"/>
      <c r="J436" s="157"/>
      <c r="K436" s="157"/>
      <c r="L436" s="157"/>
      <c r="M436" s="157"/>
      <c r="N436" s="310">
        <f>BK436</f>
        <v>0</v>
      </c>
      <c r="O436" s="311"/>
      <c r="P436" s="311"/>
      <c r="Q436" s="311"/>
      <c r="R436" s="150"/>
      <c r="T436" s="151"/>
      <c r="U436" s="148"/>
      <c r="V436" s="148"/>
      <c r="W436" s="152">
        <f>SUM(W437:W438)</f>
        <v>0</v>
      </c>
      <c r="X436" s="148"/>
      <c r="Y436" s="152">
        <f>SUM(Y437:Y438)</f>
        <v>0</v>
      </c>
      <c r="Z436" s="148"/>
      <c r="AA436" s="153">
        <f>SUM(AA437:AA438)</f>
        <v>0</v>
      </c>
      <c r="AR436" s="154" t="s">
        <v>172</v>
      </c>
      <c r="AT436" s="155" t="s">
        <v>77</v>
      </c>
      <c r="AU436" s="155" t="s">
        <v>83</v>
      </c>
      <c r="AY436" s="154" t="s">
        <v>151</v>
      </c>
      <c r="BK436" s="156">
        <f>SUM(BK437:BK438)</f>
        <v>0</v>
      </c>
    </row>
    <row r="437" spans="2:65" s="1" customFormat="1" ht="31.5" customHeight="1">
      <c r="B437" s="129"/>
      <c r="C437" s="158" t="s">
        <v>736</v>
      </c>
      <c r="D437" s="158" t="s">
        <v>152</v>
      </c>
      <c r="E437" s="159" t="s">
        <v>737</v>
      </c>
      <c r="F437" s="315" t="s">
        <v>738</v>
      </c>
      <c r="G437" s="315"/>
      <c r="H437" s="315"/>
      <c r="I437" s="315"/>
      <c r="J437" s="160" t="s">
        <v>566</v>
      </c>
      <c r="K437" s="161">
        <v>1</v>
      </c>
      <c r="L437" s="316">
        <v>0</v>
      </c>
      <c r="M437" s="316"/>
      <c r="N437" s="317">
        <f>ROUND(L437*K437,2)</f>
        <v>0</v>
      </c>
      <c r="O437" s="317"/>
      <c r="P437" s="317"/>
      <c r="Q437" s="317"/>
      <c r="R437" s="132"/>
      <c r="T437" s="162" t="s">
        <v>5</v>
      </c>
      <c r="U437" s="46" t="s">
        <v>43</v>
      </c>
      <c r="V437" s="38"/>
      <c r="W437" s="163">
        <f>V437*K437</f>
        <v>0</v>
      </c>
      <c r="X437" s="163">
        <v>0</v>
      </c>
      <c r="Y437" s="163">
        <f>X437*K437</f>
        <v>0</v>
      </c>
      <c r="Z437" s="163">
        <v>0</v>
      </c>
      <c r="AA437" s="164">
        <f>Z437*K437</f>
        <v>0</v>
      </c>
      <c r="AR437" s="20" t="s">
        <v>730</v>
      </c>
      <c r="AT437" s="20" t="s">
        <v>152</v>
      </c>
      <c r="AU437" s="20" t="s">
        <v>99</v>
      </c>
      <c r="AY437" s="20" t="s">
        <v>151</v>
      </c>
      <c r="BE437" s="103">
        <f>IF(U437="základní",N437,0)</f>
        <v>0</v>
      </c>
      <c r="BF437" s="103">
        <f>IF(U437="snížená",N437,0)</f>
        <v>0</v>
      </c>
      <c r="BG437" s="103">
        <f>IF(U437="zákl. přenesená",N437,0)</f>
        <v>0</v>
      </c>
      <c r="BH437" s="103">
        <f>IF(U437="sníž. přenesená",N437,0)</f>
        <v>0</v>
      </c>
      <c r="BI437" s="103">
        <f>IF(U437="nulová",N437,0)</f>
        <v>0</v>
      </c>
      <c r="BJ437" s="20" t="s">
        <v>83</v>
      </c>
      <c r="BK437" s="103">
        <f>ROUND(L437*K437,2)</f>
        <v>0</v>
      </c>
      <c r="BL437" s="20" t="s">
        <v>730</v>
      </c>
      <c r="BM437" s="20" t="s">
        <v>739</v>
      </c>
    </row>
    <row r="438" spans="2:65" s="1" customFormat="1" ht="22.5" customHeight="1">
      <c r="B438" s="129"/>
      <c r="C438" s="158" t="s">
        <v>740</v>
      </c>
      <c r="D438" s="158" t="s">
        <v>152</v>
      </c>
      <c r="E438" s="159" t="s">
        <v>741</v>
      </c>
      <c r="F438" s="315" t="s">
        <v>742</v>
      </c>
      <c r="G438" s="315"/>
      <c r="H438" s="315"/>
      <c r="I438" s="315"/>
      <c r="J438" s="160" t="s">
        <v>566</v>
      </c>
      <c r="K438" s="161">
        <v>1</v>
      </c>
      <c r="L438" s="316">
        <v>0</v>
      </c>
      <c r="M438" s="316"/>
      <c r="N438" s="317">
        <f>ROUND(L438*K438,2)</f>
        <v>0</v>
      </c>
      <c r="O438" s="317"/>
      <c r="P438" s="317"/>
      <c r="Q438" s="317"/>
      <c r="R438" s="132"/>
      <c r="T438" s="162" t="s">
        <v>5</v>
      </c>
      <c r="U438" s="46" t="s">
        <v>43</v>
      </c>
      <c r="V438" s="38"/>
      <c r="W438" s="163">
        <f>V438*K438</f>
        <v>0</v>
      </c>
      <c r="X438" s="163">
        <v>0</v>
      </c>
      <c r="Y438" s="163">
        <f>X438*K438</f>
        <v>0</v>
      </c>
      <c r="Z438" s="163">
        <v>0</v>
      </c>
      <c r="AA438" s="164">
        <f>Z438*K438</f>
        <v>0</v>
      </c>
      <c r="AR438" s="20" t="s">
        <v>730</v>
      </c>
      <c r="AT438" s="20" t="s">
        <v>152</v>
      </c>
      <c r="AU438" s="20" t="s">
        <v>99</v>
      </c>
      <c r="AY438" s="20" t="s">
        <v>151</v>
      </c>
      <c r="BE438" s="103">
        <f>IF(U438="základní",N438,0)</f>
        <v>0</v>
      </c>
      <c r="BF438" s="103">
        <f>IF(U438="snížená",N438,0)</f>
        <v>0</v>
      </c>
      <c r="BG438" s="103">
        <f>IF(U438="zákl. přenesená",N438,0)</f>
        <v>0</v>
      </c>
      <c r="BH438" s="103">
        <f>IF(U438="sníž. přenesená",N438,0)</f>
        <v>0</v>
      </c>
      <c r="BI438" s="103">
        <f>IF(U438="nulová",N438,0)</f>
        <v>0</v>
      </c>
      <c r="BJ438" s="20" t="s">
        <v>83</v>
      </c>
      <c r="BK438" s="103">
        <f>ROUND(L438*K438,2)</f>
        <v>0</v>
      </c>
      <c r="BL438" s="20" t="s">
        <v>730</v>
      </c>
      <c r="BM438" s="20" t="s">
        <v>743</v>
      </c>
    </row>
    <row r="439" spans="2:65" s="1" customFormat="1" ht="49.9" customHeight="1">
      <c r="B439" s="37"/>
      <c r="C439" s="38"/>
      <c r="D439" s="149"/>
      <c r="E439" s="38"/>
      <c r="F439" s="38"/>
      <c r="G439" s="38"/>
      <c r="H439" s="38"/>
      <c r="I439" s="38"/>
      <c r="J439" s="38"/>
      <c r="K439" s="38"/>
      <c r="L439" s="38"/>
      <c r="M439" s="38"/>
      <c r="N439" s="312"/>
      <c r="O439" s="313"/>
      <c r="P439" s="313"/>
      <c r="Q439" s="313"/>
      <c r="R439" s="39"/>
      <c r="T439" s="193"/>
      <c r="U439" s="58"/>
      <c r="V439" s="58"/>
      <c r="W439" s="58"/>
      <c r="X439" s="58"/>
      <c r="Y439" s="58"/>
      <c r="Z439" s="58"/>
      <c r="AA439" s="60"/>
      <c r="AT439" s="20"/>
      <c r="AU439" s="20"/>
      <c r="AY439" s="20"/>
      <c r="BK439" s="103"/>
    </row>
    <row r="440" spans="2:65" s="1" customFormat="1" ht="6.95" customHeight="1">
      <c r="B440" s="61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3"/>
    </row>
  </sheetData>
  <mergeCells count="626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2:Q72"/>
    <mergeCell ref="F74:P74"/>
    <mergeCell ref="M76:P76"/>
    <mergeCell ref="M78:Q78"/>
    <mergeCell ref="M79:Q79"/>
    <mergeCell ref="C81:G81"/>
    <mergeCell ref="N81:Q81"/>
    <mergeCell ref="N83:Q83"/>
    <mergeCell ref="N84:Q84"/>
    <mergeCell ref="N85:Q85"/>
    <mergeCell ref="N86:Q86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2:P122"/>
    <mergeCell ref="M124:P124"/>
    <mergeCell ref="M126:Q126"/>
    <mergeCell ref="M127:Q127"/>
    <mergeCell ref="F129:I129"/>
    <mergeCell ref="L129:M129"/>
    <mergeCell ref="N129:Q12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L167:M167"/>
    <mergeCell ref="N167:Q167"/>
    <mergeCell ref="F168:I168"/>
    <mergeCell ref="F169:I169"/>
    <mergeCell ref="F170:I170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F182:I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F212:I212"/>
    <mergeCell ref="L212:M212"/>
    <mergeCell ref="N212:Q212"/>
    <mergeCell ref="F213:I213"/>
    <mergeCell ref="F214:I214"/>
    <mergeCell ref="F215:I215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F227:I227"/>
    <mergeCell ref="F228:I228"/>
    <mergeCell ref="F229:I229"/>
    <mergeCell ref="F230:I230"/>
    <mergeCell ref="F231:I231"/>
    <mergeCell ref="L231:M231"/>
    <mergeCell ref="N231:Q231"/>
    <mergeCell ref="F232:I232"/>
    <mergeCell ref="L232:M232"/>
    <mergeCell ref="N232:Q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L240:M240"/>
    <mergeCell ref="N240:Q240"/>
    <mergeCell ref="F241:I241"/>
    <mergeCell ref="F242:I242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L268:M268"/>
    <mergeCell ref="N268:Q268"/>
    <mergeCell ref="F269:I269"/>
    <mergeCell ref="F270:I270"/>
    <mergeCell ref="F271:I271"/>
    <mergeCell ref="L271:M271"/>
    <mergeCell ref="N271:Q271"/>
    <mergeCell ref="F272:I272"/>
    <mergeCell ref="F273:I273"/>
    <mergeCell ref="F274:I274"/>
    <mergeCell ref="L274:M274"/>
    <mergeCell ref="N274:Q274"/>
    <mergeCell ref="F275:I275"/>
    <mergeCell ref="L275:M275"/>
    <mergeCell ref="N275:Q275"/>
    <mergeCell ref="F276:I276"/>
    <mergeCell ref="F277:I277"/>
    <mergeCell ref="F278:I278"/>
    <mergeCell ref="L278:M278"/>
    <mergeCell ref="N278:Q278"/>
    <mergeCell ref="F279:I279"/>
    <mergeCell ref="F280:I280"/>
    <mergeCell ref="F281:I281"/>
    <mergeCell ref="F282:I282"/>
    <mergeCell ref="F283:I283"/>
    <mergeCell ref="F285:I285"/>
    <mergeCell ref="L285:M285"/>
    <mergeCell ref="N285:Q285"/>
    <mergeCell ref="F286:I286"/>
    <mergeCell ref="F287:I287"/>
    <mergeCell ref="L287:M287"/>
    <mergeCell ref="N287:Q287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F294:I294"/>
    <mergeCell ref="F295:I295"/>
    <mergeCell ref="L295:M295"/>
    <mergeCell ref="N295:Q295"/>
    <mergeCell ref="F296:I296"/>
    <mergeCell ref="F297:I297"/>
    <mergeCell ref="L297:M297"/>
    <mergeCell ref="N297:Q297"/>
    <mergeCell ref="F298:I298"/>
    <mergeCell ref="F299:I299"/>
    <mergeCell ref="L299:M299"/>
    <mergeCell ref="N299:Q299"/>
    <mergeCell ref="F300:I300"/>
    <mergeCell ref="F301:I301"/>
    <mergeCell ref="F302:I302"/>
    <mergeCell ref="L302:M302"/>
    <mergeCell ref="N302:Q302"/>
    <mergeCell ref="F303:I303"/>
    <mergeCell ref="F304:I304"/>
    <mergeCell ref="L304:M304"/>
    <mergeCell ref="N304:Q304"/>
    <mergeCell ref="F305:I305"/>
    <mergeCell ref="F306:I306"/>
    <mergeCell ref="F307:I307"/>
    <mergeCell ref="L307:M307"/>
    <mergeCell ref="N307:Q307"/>
    <mergeCell ref="F308:I308"/>
    <mergeCell ref="F309:I309"/>
    <mergeCell ref="F310:I310"/>
    <mergeCell ref="L310:M310"/>
    <mergeCell ref="N310:Q310"/>
    <mergeCell ref="F311:I311"/>
    <mergeCell ref="F312:I312"/>
    <mergeCell ref="L312:M312"/>
    <mergeCell ref="N312:Q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L320:M320"/>
    <mergeCell ref="N320:Q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L330:M330"/>
    <mergeCell ref="N330:Q330"/>
    <mergeCell ref="F331:I331"/>
    <mergeCell ref="L331:M331"/>
    <mergeCell ref="N331:Q331"/>
    <mergeCell ref="F332:I332"/>
    <mergeCell ref="F333:I333"/>
    <mergeCell ref="F334:I334"/>
    <mergeCell ref="F335:I335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F340:I340"/>
    <mergeCell ref="L340:M340"/>
    <mergeCell ref="N340:Q340"/>
    <mergeCell ref="F341:I341"/>
    <mergeCell ref="L341:M341"/>
    <mergeCell ref="N341:Q341"/>
    <mergeCell ref="F342:I342"/>
    <mergeCell ref="F343:I343"/>
    <mergeCell ref="F344:I344"/>
    <mergeCell ref="L344:M344"/>
    <mergeCell ref="N344:Q344"/>
    <mergeCell ref="F345:I345"/>
    <mergeCell ref="L345:M345"/>
    <mergeCell ref="N345:Q345"/>
    <mergeCell ref="F347:I347"/>
    <mergeCell ref="L347:M347"/>
    <mergeCell ref="N347:Q347"/>
    <mergeCell ref="F348:I348"/>
    <mergeCell ref="L348:M348"/>
    <mergeCell ref="N348:Q348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4:I354"/>
    <mergeCell ref="L354:M354"/>
    <mergeCell ref="N354:Q354"/>
    <mergeCell ref="F357:I357"/>
    <mergeCell ref="L357:M357"/>
    <mergeCell ref="N357:Q357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F364:I364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69:I369"/>
    <mergeCell ref="L369:M369"/>
    <mergeCell ref="N369:Q369"/>
    <mergeCell ref="F370:I370"/>
    <mergeCell ref="F371:I371"/>
    <mergeCell ref="L371:M371"/>
    <mergeCell ref="N371:Q371"/>
    <mergeCell ref="F372:I372"/>
    <mergeCell ref="F373:I373"/>
    <mergeCell ref="L373:M373"/>
    <mergeCell ref="N373:Q373"/>
    <mergeCell ref="F374:I374"/>
    <mergeCell ref="F375:I375"/>
    <mergeCell ref="L375:M375"/>
    <mergeCell ref="N375:Q375"/>
    <mergeCell ref="F376:I376"/>
    <mergeCell ref="L376:M376"/>
    <mergeCell ref="N376:Q376"/>
    <mergeCell ref="F378:I378"/>
    <mergeCell ref="L378:M378"/>
    <mergeCell ref="N378:Q378"/>
    <mergeCell ref="N377:Q377"/>
    <mergeCell ref="F379:I379"/>
    <mergeCell ref="F380:I380"/>
    <mergeCell ref="F381:I381"/>
    <mergeCell ref="L381:M381"/>
    <mergeCell ref="N381:Q381"/>
    <mergeCell ref="F383:I383"/>
    <mergeCell ref="L383:M383"/>
    <mergeCell ref="N383:Q383"/>
    <mergeCell ref="F385:I385"/>
    <mergeCell ref="L385:M385"/>
    <mergeCell ref="N385:Q385"/>
    <mergeCell ref="N382:Q382"/>
    <mergeCell ref="N384:Q384"/>
    <mergeCell ref="F386:I386"/>
    <mergeCell ref="F387:I387"/>
    <mergeCell ref="F388:I388"/>
    <mergeCell ref="L388:M388"/>
    <mergeCell ref="N388:Q388"/>
    <mergeCell ref="F389:I389"/>
    <mergeCell ref="L389:M389"/>
    <mergeCell ref="N389:Q389"/>
    <mergeCell ref="F390:I390"/>
    <mergeCell ref="F391:I391"/>
    <mergeCell ref="F392:I392"/>
    <mergeCell ref="L392:M392"/>
    <mergeCell ref="N392:Q392"/>
    <mergeCell ref="F393:I393"/>
    <mergeCell ref="F394:I394"/>
    <mergeCell ref="L394:M394"/>
    <mergeCell ref="N394:Q394"/>
    <mergeCell ref="F395:I395"/>
    <mergeCell ref="F396:I396"/>
    <mergeCell ref="F397:I397"/>
    <mergeCell ref="L397:M397"/>
    <mergeCell ref="N397:Q397"/>
    <mergeCell ref="F398:I398"/>
    <mergeCell ref="L398:M398"/>
    <mergeCell ref="N398:Q398"/>
    <mergeCell ref="F399:I399"/>
    <mergeCell ref="F400:I400"/>
    <mergeCell ref="F401:I401"/>
    <mergeCell ref="L401:M401"/>
    <mergeCell ref="N401:Q401"/>
    <mergeCell ref="F402:I402"/>
    <mergeCell ref="F403:I403"/>
    <mergeCell ref="L403:M403"/>
    <mergeCell ref="N403:Q403"/>
    <mergeCell ref="F404:I404"/>
    <mergeCell ref="L404:M404"/>
    <mergeCell ref="N404:Q404"/>
    <mergeCell ref="L411:M411"/>
    <mergeCell ref="N411:Q411"/>
    <mergeCell ref="F412:I412"/>
    <mergeCell ref="L412:M412"/>
    <mergeCell ref="N412:Q412"/>
    <mergeCell ref="F405:I405"/>
    <mergeCell ref="L405:M405"/>
    <mergeCell ref="N405:Q405"/>
    <mergeCell ref="F407:I407"/>
    <mergeCell ref="L407:M407"/>
    <mergeCell ref="N407:Q407"/>
    <mergeCell ref="F408:I408"/>
    <mergeCell ref="F409:I409"/>
    <mergeCell ref="L409:M409"/>
    <mergeCell ref="N409:Q409"/>
    <mergeCell ref="N406:Q406"/>
    <mergeCell ref="F410:I410"/>
    <mergeCell ref="L410:M410"/>
    <mergeCell ref="N410:Q410"/>
    <mergeCell ref="F411:I411"/>
    <mergeCell ref="F435:I435"/>
    <mergeCell ref="L435:M435"/>
    <mergeCell ref="N435:Q435"/>
    <mergeCell ref="N431:Q431"/>
    <mergeCell ref="N432:Q432"/>
    <mergeCell ref="N434:Q434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3:I433"/>
    <mergeCell ref="L433:M433"/>
    <mergeCell ref="N433:Q433"/>
    <mergeCell ref="F413:I413"/>
    <mergeCell ref="L413:M413"/>
    <mergeCell ref="N413:Q413"/>
    <mergeCell ref="F414:I414"/>
    <mergeCell ref="F415:I415"/>
    <mergeCell ref="F416:I416"/>
    <mergeCell ref="F417:I417"/>
    <mergeCell ref="F418:I418"/>
    <mergeCell ref="L418:M418"/>
    <mergeCell ref="N418:Q418"/>
    <mergeCell ref="N436:Q436"/>
    <mergeCell ref="N439:Q439"/>
    <mergeCell ref="H1:K1"/>
    <mergeCell ref="S2:AC2"/>
    <mergeCell ref="F437:I437"/>
    <mergeCell ref="L437:M437"/>
    <mergeCell ref="N437:Q437"/>
    <mergeCell ref="F438:I438"/>
    <mergeCell ref="L438:M438"/>
    <mergeCell ref="N438:Q438"/>
    <mergeCell ref="N130:Q130"/>
    <mergeCell ref="N131:Q131"/>
    <mergeCell ref="N132:Q132"/>
    <mergeCell ref="N187:Q187"/>
    <mergeCell ref="N211:Q211"/>
    <mergeCell ref="N243:Q243"/>
    <mergeCell ref="N247:Q247"/>
    <mergeCell ref="N251:Q251"/>
    <mergeCell ref="N284:Q284"/>
    <mergeCell ref="N346:Q346"/>
    <mergeCell ref="N349:Q349"/>
    <mergeCell ref="N353:Q353"/>
    <mergeCell ref="N355:Q355"/>
    <mergeCell ref="N356:Q356"/>
  </mergeCells>
  <hyperlinks>
    <hyperlink ref="F1:G1" location="C2" display="1) Krycí list rozpočtu"/>
    <hyperlink ref="H1:K1" location="C85" display="2) Rekapitulace rozpočtu"/>
    <hyperlink ref="L1" location="C13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19" workbookViewId="0">
      <selection activeCell="E13" sqref="E13"/>
    </sheetView>
  </sheetViews>
  <sheetFormatPr defaultRowHeight="12.75"/>
  <cols>
    <col min="1" max="1" width="7.33203125" style="194" customWidth="1"/>
    <col min="2" max="2" width="119" style="195" bestFit="1" customWidth="1"/>
    <col min="3" max="3" width="9.6640625" style="195" bestFit="1" customWidth="1"/>
    <col min="4" max="4" width="9.1640625" style="195"/>
    <col min="5" max="5" width="11.1640625" style="196" bestFit="1" customWidth="1"/>
    <col min="6" max="6" width="14.83203125" style="196" bestFit="1" customWidth="1"/>
    <col min="7" max="13" width="9.1640625" style="195"/>
    <col min="14" max="14" width="14.6640625" style="195" bestFit="1" customWidth="1"/>
    <col min="15" max="256" width="9.1640625" style="195"/>
    <col min="257" max="257" width="7.33203125" style="195" customWidth="1"/>
    <col min="258" max="258" width="119" style="195" bestFit="1" customWidth="1"/>
    <col min="259" max="259" width="9.6640625" style="195" bestFit="1" customWidth="1"/>
    <col min="260" max="260" width="9.1640625" style="195"/>
    <col min="261" max="261" width="11.1640625" style="195" bestFit="1" customWidth="1"/>
    <col min="262" max="262" width="14.83203125" style="195" bestFit="1" customWidth="1"/>
    <col min="263" max="269" width="9.1640625" style="195"/>
    <col min="270" max="270" width="14.6640625" style="195" bestFit="1" customWidth="1"/>
    <col min="271" max="512" width="9.1640625" style="195"/>
    <col min="513" max="513" width="7.33203125" style="195" customWidth="1"/>
    <col min="514" max="514" width="119" style="195" bestFit="1" customWidth="1"/>
    <col min="515" max="515" width="9.6640625" style="195" bestFit="1" customWidth="1"/>
    <col min="516" max="516" width="9.1640625" style="195"/>
    <col min="517" max="517" width="11.1640625" style="195" bestFit="1" customWidth="1"/>
    <col min="518" max="518" width="14.83203125" style="195" bestFit="1" customWidth="1"/>
    <col min="519" max="525" width="9.1640625" style="195"/>
    <col min="526" max="526" width="14.6640625" style="195" bestFit="1" customWidth="1"/>
    <col min="527" max="768" width="9.1640625" style="195"/>
    <col min="769" max="769" width="7.33203125" style="195" customWidth="1"/>
    <col min="770" max="770" width="119" style="195" bestFit="1" customWidth="1"/>
    <col min="771" max="771" width="9.6640625" style="195" bestFit="1" customWidth="1"/>
    <col min="772" max="772" width="9.1640625" style="195"/>
    <col min="773" max="773" width="11.1640625" style="195" bestFit="1" customWidth="1"/>
    <col min="774" max="774" width="14.83203125" style="195" bestFit="1" customWidth="1"/>
    <col min="775" max="781" width="9.1640625" style="195"/>
    <col min="782" max="782" width="14.6640625" style="195" bestFit="1" customWidth="1"/>
    <col min="783" max="1024" width="9.1640625" style="195"/>
    <col min="1025" max="1025" width="7.33203125" style="195" customWidth="1"/>
    <col min="1026" max="1026" width="119" style="195" bestFit="1" customWidth="1"/>
    <col min="1027" max="1027" width="9.6640625" style="195" bestFit="1" customWidth="1"/>
    <col min="1028" max="1028" width="9.1640625" style="195"/>
    <col min="1029" max="1029" width="11.1640625" style="195" bestFit="1" customWidth="1"/>
    <col min="1030" max="1030" width="14.83203125" style="195" bestFit="1" customWidth="1"/>
    <col min="1031" max="1037" width="9.1640625" style="195"/>
    <col min="1038" max="1038" width="14.6640625" style="195" bestFit="1" customWidth="1"/>
    <col min="1039" max="1280" width="9.1640625" style="195"/>
    <col min="1281" max="1281" width="7.33203125" style="195" customWidth="1"/>
    <col min="1282" max="1282" width="119" style="195" bestFit="1" customWidth="1"/>
    <col min="1283" max="1283" width="9.6640625" style="195" bestFit="1" customWidth="1"/>
    <col min="1284" max="1284" width="9.1640625" style="195"/>
    <col min="1285" max="1285" width="11.1640625" style="195" bestFit="1" customWidth="1"/>
    <col min="1286" max="1286" width="14.83203125" style="195" bestFit="1" customWidth="1"/>
    <col min="1287" max="1293" width="9.1640625" style="195"/>
    <col min="1294" max="1294" width="14.6640625" style="195" bestFit="1" customWidth="1"/>
    <col min="1295" max="1536" width="9.1640625" style="195"/>
    <col min="1537" max="1537" width="7.33203125" style="195" customWidth="1"/>
    <col min="1538" max="1538" width="119" style="195" bestFit="1" customWidth="1"/>
    <col min="1539" max="1539" width="9.6640625" style="195" bestFit="1" customWidth="1"/>
    <col min="1540" max="1540" width="9.1640625" style="195"/>
    <col min="1541" max="1541" width="11.1640625" style="195" bestFit="1" customWidth="1"/>
    <col min="1542" max="1542" width="14.83203125" style="195" bestFit="1" customWidth="1"/>
    <col min="1543" max="1549" width="9.1640625" style="195"/>
    <col min="1550" max="1550" width="14.6640625" style="195" bestFit="1" customWidth="1"/>
    <col min="1551" max="1792" width="9.1640625" style="195"/>
    <col min="1793" max="1793" width="7.33203125" style="195" customWidth="1"/>
    <col min="1794" max="1794" width="119" style="195" bestFit="1" customWidth="1"/>
    <col min="1795" max="1795" width="9.6640625" style="195" bestFit="1" customWidth="1"/>
    <col min="1796" max="1796" width="9.1640625" style="195"/>
    <col min="1797" max="1797" width="11.1640625" style="195" bestFit="1" customWidth="1"/>
    <col min="1798" max="1798" width="14.83203125" style="195" bestFit="1" customWidth="1"/>
    <col min="1799" max="1805" width="9.1640625" style="195"/>
    <col min="1806" max="1806" width="14.6640625" style="195" bestFit="1" customWidth="1"/>
    <col min="1807" max="2048" width="9.1640625" style="195"/>
    <col min="2049" max="2049" width="7.33203125" style="195" customWidth="1"/>
    <col min="2050" max="2050" width="119" style="195" bestFit="1" customWidth="1"/>
    <col min="2051" max="2051" width="9.6640625" style="195" bestFit="1" customWidth="1"/>
    <col min="2052" max="2052" width="9.1640625" style="195"/>
    <col min="2053" max="2053" width="11.1640625" style="195" bestFit="1" customWidth="1"/>
    <col min="2054" max="2054" width="14.83203125" style="195" bestFit="1" customWidth="1"/>
    <col min="2055" max="2061" width="9.1640625" style="195"/>
    <col min="2062" max="2062" width="14.6640625" style="195" bestFit="1" customWidth="1"/>
    <col min="2063" max="2304" width="9.1640625" style="195"/>
    <col min="2305" max="2305" width="7.33203125" style="195" customWidth="1"/>
    <col min="2306" max="2306" width="119" style="195" bestFit="1" customWidth="1"/>
    <col min="2307" max="2307" width="9.6640625" style="195" bestFit="1" customWidth="1"/>
    <col min="2308" max="2308" width="9.1640625" style="195"/>
    <col min="2309" max="2309" width="11.1640625" style="195" bestFit="1" customWidth="1"/>
    <col min="2310" max="2310" width="14.83203125" style="195" bestFit="1" customWidth="1"/>
    <col min="2311" max="2317" width="9.1640625" style="195"/>
    <col min="2318" max="2318" width="14.6640625" style="195" bestFit="1" customWidth="1"/>
    <col min="2319" max="2560" width="9.1640625" style="195"/>
    <col min="2561" max="2561" width="7.33203125" style="195" customWidth="1"/>
    <col min="2562" max="2562" width="119" style="195" bestFit="1" customWidth="1"/>
    <col min="2563" max="2563" width="9.6640625" style="195" bestFit="1" customWidth="1"/>
    <col min="2564" max="2564" width="9.1640625" style="195"/>
    <col min="2565" max="2565" width="11.1640625" style="195" bestFit="1" customWidth="1"/>
    <col min="2566" max="2566" width="14.83203125" style="195" bestFit="1" customWidth="1"/>
    <col min="2567" max="2573" width="9.1640625" style="195"/>
    <col min="2574" max="2574" width="14.6640625" style="195" bestFit="1" customWidth="1"/>
    <col min="2575" max="2816" width="9.1640625" style="195"/>
    <col min="2817" max="2817" width="7.33203125" style="195" customWidth="1"/>
    <col min="2818" max="2818" width="119" style="195" bestFit="1" customWidth="1"/>
    <col min="2819" max="2819" width="9.6640625" style="195" bestFit="1" customWidth="1"/>
    <col min="2820" max="2820" width="9.1640625" style="195"/>
    <col min="2821" max="2821" width="11.1640625" style="195" bestFit="1" customWidth="1"/>
    <col min="2822" max="2822" width="14.83203125" style="195" bestFit="1" customWidth="1"/>
    <col min="2823" max="2829" width="9.1640625" style="195"/>
    <col min="2830" max="2830" width="14.6640625" style="195" bestFit="1" customWidth="1"/>
    <col min="2831" max="3072" width="9.1640625" style="195"/>
    <col min="3073" max="3073" width="7.33203125" style="195" customWidth="1"/>
    <col min="3074" max="3074" width="119" style="195" bestFit="1" customWidth="1"/>
    <col min="3075" max="3075" width="9.6640625" style="195" bestFit="1" customWidth="1"/>
    <col min="3076" max="3076" width="9.1640625" style="195"/>
    <col min="3077" max="3077" width="11.1640625" style="195" bestFit="1" customWidth="1"/>
    <col min="3078" max="3078" width="14.83203125" style="195" bestFit="1" customWidth="1"/>
    <col min="3079" max="3085" width="9.1640625" style="195"/>
    <col min="3086" max="3086" width="14.6640625" style="195" bestFit="1" customWidth="1"/>
    <col min="3087" max="3328" width="9.1640625" style="195"/>
    <col min="3329" max="3329" width="7.33203125" style="195" customWidth="1"/>
    <col min="3330" max="3330" width="119" style="195" bestFit="1" customWidth="1"/>
    <col min="3331" max="3331" width="9.6640625" style="195" bestFit="1" customWidth="1"/>
    <col min="3332" max="3332" width="9.1640625" style="195"/>
    <col min="3333" max="3333" width="11.1640625" style="195" bestFit="1" customWidth="1"/>
    <col min="3334" max="3334" width="14.83203125" style="195" bestFit="1" customWidth="1"/>
    <col min="3335" max="3341" width="9.1640625" style="195"/>
    <col min="3342" max="3342" width="14.6640625" style="195" bestFit="1" customWidth="1"/>
    <col min="3343" max="3584" width="9.1640625" style="195"/>
    <col min="3585" max="3585" width="7.33203125" style="195" customWidth="1"/>
    <col min="3586" max="3586" width="119" style="195" bestFit="1" customWidth="1"/>
    <col min="3587" max="3587" width="9.6640625" style="195" bestFit="1" customWidth="1"/>
    <col min="3588" max="3588" width="9.1640625" style="195"/>
    <col min="3589" max="3589" width="11.1640625" style="195" bestFit="1" customWidth="1"/>
    <col min="3590" max="3590" width="14.83203125" style="195" bestFit="1" customWidth="1"/>
    <col min="3591" max="3597" width="9.1640625" style="195"/>
    <col min="3598" max="3598" width="14.6640625" style="195" bestFit="1" customWidth="1"/>
    <col min="3599" max="3840" width="9.1640625" style="195"/>
    <col min="3841" max="3841" width="7.33203125" style="195" customWidth="1"/>
    <col min="3842" max="3842" width="119" style="195" bestFit="1" customWidth="1"/>
    <col min="3843" max="3843" width="9.6640625" style="195" bestFit="1" customWidth="1"/>
    <col min="3844" max="3844" width="9.1640625" style="195"/>
    <col min="3845" max="3845" width="11.1640625" style="195" bestFit="1" customWidth="1"/>
    <col min="3846" max="3846" width="14.83203125" style="195" bestFit="1" customWidth="1"/>
    <col min="3847" max="3853" width="9.1640625" style="195"/>
    <col min="3854" max="3854" width="14.6640625" style="195" bestFit="1" customWidth="1"/>
    <col min="3855" max="4096" width="9.1640625" style="195"/>
    <col min="4097" max="4097" width="7.33203125" style="195" customWidth="1"/>
    <col min="4098" max="4098" width="119" style="195" bestFit="1" customWidth="1"/>
    <col min="4099" max="4099" width="9.6640625" style="195" bestFit="1" customWidth="1"/>
    <col min="4100" max="4100" width="9.1640625" style="195"/>
    <col min="4101" max="4101" width="11.1640625" style="195" bestFit="1" customWidth="1"/>
    <col min="4102" max="4102" width="14.83203125" style="195" bestFit="1" customWidth="1"/>
    <col min="4103" max="4109" width="9.1640625" style="195"/>
    <col min="4110" max="4110" width="14.6640625" style="195" bestFit="1" customWidth="1"/>
    <col min="4111" max="4352" width="9.1640625" style="195"/>
    <col min="4353" max="4353" width="7.33203125" style="195" customWidth="1"/>
    <col min="4354" max="4354" width="119" style="195" bestFit="1" customWidth="1"/>
    <col min="4355" max="4355" width="9.6640625" style="195" bestFit="1" customWidth="1"/>
    <col min="4356" max="4356" width="9.1640625" style="195"/>
    <col min="4357" max="4357" width="11.1640625" style="195" bestFit="1" customWidth="1"/>
    <col min="4358" max="4358" width="14.83203125" style="195" bestFit="1" customWidth="1"/>
    <col min="4359" max="4365" width="9.1640625" style="195"/>
    <col min="4366" max="4366" width="14.6640625" style="195" bestFit="1" customWidth="1"/>
    <col min="4367" max="4608" width="9.1640625" style="195"/>
    <col min="4609" max="4609" width="7.33203125" style="195" customWidth="1"/>
    <col min="4610" max="4610" width="119" style="195" bestFit="1" customWidth="1"/>
    <col min="4611" max="4611" width="9.6640625" style="195" bestFit="1" customWidth="1"/>
    <col min="4612" max="4612" width="9.1640625" style="195"/>
    <col min="4613" max="4613" width="11.1640625" style="195" bestFit="1" customWidth="1"/>
    <col min="4614" max="4614" width="14.83203125" style="195" bestFit="1" customWidth="1"/>
    <col min="4615" max="4621" width="9.1640625" style="195"/>
    <col min="4622" max="4622" width="14.6640625" style="195" bestFit="1" customWidth="1"/>
    <col min="4623" max="4864" width="9.1640625" style="195"/>
    <col min="4865" max="4865" width="7.33203125" style="195" customWidth="1"/>
    <col min="4866" max="4866" width="119" style="195" bestFit="1" customWidth="1"/>
    <col min="4867" max="4867" width="9.6640625" style="195" bestFit="1" customWidth="1"/>
    <col min="4868" max="4868" width="9.1640625" style="195"/>
    <col min="4869" max="4869" width="11.1640625" style="195" bestFit="1" customWidth="1"/>
    <col min="4870" max="4870" width="14.83203125" style="195" bestFit="1" customWidth="1"/>
    <col min="4871" max="4877" width="9.1640625" style="195"/>
    <col min="4878" max="4878" width="14.6640625" style="195" bestFit="1" customWidth="1"/>
    <col min="4879" max="5120" width="9.1640625" style="195"/>
    <col min="5121" max="5121" width="7.33203125" style="195" customWidth="1"/>
    <col min="5122" max="5122" width="119" style="195" bestFit="1" customWidth="1"/>
    <col min="5123" max="5123" width="9.6640625" style="195" bestFit="1" customWidth="1"/>
    <col min="5124" max="5124" width="9.1640625" style="195"/>
    <col min="5125" max="5125" width="11.1640625" style="195" bestFit="1" customWidth="1"/>
    <col min="5126" max="5126" width="14.83203125" style="195" bestFit="1" customWidth="1"/>
    <col min="5127" max="5133" width="9.1640625" style="195"/>
    <col min="5134" max="5134" width="14.6640625" style="195" bestFit="1" customWidth="1"/>
    <col min="5135" max="5376" width="9.1640625" style="195"/>
    <col min="5377" max="5377" width="7.33203125" style="195" customWidth="1"/>
    <col min="5378" max="5378" width="119" style="195" bestFit="1" customWidth="1"/>
    <col min="5379" max="5379" width="9.6640625" style="195" bestFit="1" customWidth="1"/>
    <col min="5380" max="5380" width="9.1640625" style="195"/>
    <col min="5381" max="5381" width="11.1640625" style="195" bestFit="1" customWidth="1"/>
    <col min="5382" max="5382" width="14.83203125" style="195" bestFit="1" customWidth="1"/>
    <col min="5383" max="5389" width="9.1640625" style="195"/>
    <col min="5390" max="5390" width="14.6640625" style="195" bestFit="1" customWidth="1"/>
    <col min="5391" max="5632" width="9.1640625" style="195"/>
    <col min="5633" max="5633" width="7.33203125" style="195" customWidth="1"/>
    <col min="5634" max="5634" width="119" style="195" bestFit="1" customWidth="1"/>
    <col min="5635" max="5635" width="9.6640625" style="195" bestFit="1" customWidth="1"/>
    <col min="5636" max="5636" width="9.1640625" style="195"/>
    <col min="5637" max="5637" width="11.1640625" style="195" bestFit="1" customWidth="1"/>
    <col min="5638" max="5638" width="14.83203125" style="195" bestFit="1" customWidth="1"/>
    <col min="5639" max="5645" width="9.1640625" style="195"/>
    <col min="5646" max="5646" width="14.6640625" style="195" bestFit="1" customWidth="1"/>
    <col min="5647" max="5888" width="9.1640625" style="195"/>
    <col min="5889" max="5889" width="7.33203125" style="195" customWidth="1"/>
    <col min="5890" max="5890" width="119" style="195" bestFit="1" customWidth="1"/>
    <col min="5891" max="5891" width="9.6640625" style="195" bestFit="1" customWidth="1"/>
    <col min="5892" max="5892" width="9.1640625" style="195"/>
    <col min="5893" max="5893" width="11.1640625" style="195" bestFit="1" customWidth="1"/>
    <col min="5894" max="5894" width="14.83203125" style="195" bestFit="1" customWidth="1"/>
    <col min="5895" max="5901" width="9.1640625" style="195"/>
    <col min="5902" max="5902" width="14.6640625" style="195" bestFit="1" customWidth="1"/>
    <col min="5903" max="6144" width="9.1640625" style="195"/>
    <col min="6145" max="6145" width="7.33203125" style="195" customWidth="1"/>
    <col min="6146" max="6146" width="119" style="195" bestFit="1" customWidth="1"/>
    <col min="6147" max="6147" width="9.6640625" style="195" bestFit="1" customWidth="1"/>
    <col min="6148" max="6148" width="9.1640625" style="195"/>
    <col min="6149" max="6149" width="11.1640625" style="195" bestFit="1" customWidth="1"/>
    <col min="6150" max="6150" width="14.83203125" style="195" bestFit="1" customWidth="1"/>
    <col min="6151" max="6157" width="9.1640625" style="195"/>
    <col min="6158" max="6158" width="14.6640625" style="195" bestFit="1" customWidth="1"/>
    <col min="6159" max="6400" width="9.1640625" style="195"/>
    <col min="6401" max="6401" width="7.33203125" style="195" customWidth="1"/>
    <col min="6402" max="6402" width="119" style="195" bestFit="1" customWidth="1"/>
    <col min="6403" max="6403" width="9.6640625" style="195" bestFit="1" customWidth="1"/>
    <col min="6404" max="6404" width="9.1640625" style="195"/>
    <col min="6405" max="6405" width="11.1640625" style="195" bestFit="1" customWidth="1"/>
    <col min="6406" max="6406" width="14.83203125" style="195" bestFit="1" customWidth="1"/>
    <col min="6407" max="6413" width="9.1640625" style="195"/>
    <col min="6414" max="6414" width="14.6640625" style="195" bestFit="1" customWidth="1"/>
    <col min="6415" max="6656" width="9.1640625" style="195"/>
    <col min="6657" max="6657" width="7.33203125" style="195" customWidth="1"/>
    <col min="6658" max="6658" width="119" style="195" bestFit="1" customWidth="1"/>
    <col min="6659" max="6659" width="9.6640625" style="195" bestFit="1" customWidth="1"/>
    <col min="6660" max="6660" width="9.1640625" style="195"/>
    <col min="6661" max="6661" width="11.1640625" style="195" bestFit="1" customWidth="1"/>
    <col min="6662" max="6662" width="14.83203125" style="195" bestFit="1" customWidth="1"/>
    <col min="6663" max="6669" width="9.1640625" style="195"/>
    <col min="6670" max="6670" width="14.6640625" style="195" bestFit="1" customWidth="1"/>
    <col min="6671" max="6912" width="9.1640625" style="195"/>
    <col min="6913" max="6913" width="7.33203125" style="195" customWidth="1"/>
    <col min="6914" max="6914" width="119" style="195" bestFit="1" customWidth="1"/>
    <col min="6915" max="6915" width="9.6640625" style="195" bestFit="1" customWidth="1"/>
    <col min="6916" max="6916" width="9.1640625" style="195"/>
    <col min="6917" max="6917" width="11.1640625" style="195" bestFit="1" customWidth="1"/>
    <col min="6918" max="6918" width="14.83203125" style="195" bestFit="1" customWidth="1"/>
    <col min="6919" max="6925" width="9.1640625" style="195"/>
    <col min="6926" max="6926" width="14.6640625" style="195" bestFit="1" customWidth="1"/>
    <col min="6927" max="7168" width="9.1640625" style="195"/>
    <col min="7169" max="7169" width="7.33203125" style="195" customWidth="1"/>
    <col min="7170" max="7170" width="119" style="195" bestFit="1" customWidth="1"/>
    <col min="7171" max="7171" width="9.6640625" style="195" bestFit="1" customWidth="1"/>
    <col min="7172" max="7172" width="9.1640625" style="195"/>
    <col min="7173" max="7173" width="11.1640625" style="195" bestFit="1" customWidth="1"/>
    <col min="7174" max="7174" width="14.83203125" style="195" bestFit="1" customWidth="1"/>
    <col min="7175" max="7181" width="9.1640625" style="195"/>
    <col min="7182" max="7182" width="14.6640625" style="195" bestFit="1" customWidth="1"/>
    <col min="7183" max="7424" width="9.1640625" style="195"/>
    <col min="7425" max="7425" width="7.33203125" style="195" customWidth="1"/>
    <col min="7426" max="7426" width="119" style="195" bestFit="1" customWidth="1"/>
    <col min="7427" max="7427" width="9.6640625" style="195" bestFit="1" customWidth="1"/>
    <col min="7428" max="7428" width="9.1640625" style="195"/>
    <col min="7429" max="7429" width="11.1640625" style="195" bestFit="1" customWidth="1"/>
    <col min="7430" max="7430" width="14.83203125" style="195" bestFit="1" customWidth="1"/>
    <col min="7431" max="7437" width="9.1640625" style="195"/>
    <col min="7438" max="7438" width="14.6640625" style="195" bestFit="1" customWidth="1"/>
    <col min="7439" max="7680" width="9.1640625" style="195"/>
    <col min="7681" max="7681" width="7.33203125" style="195" customWidth="1"/>
    <col min="7682" max="7682" width="119" style="195" bestFit="1" customWidth="1"/>
    <col min="7683" max="7683" width="9.6640625" style="195" bestFit="1" customWidth="1"/>
    <col min="7684" max="7684" width="9.1640625" style="195"/>
    <col min="7685" max="7685" width="11.1640625" style="195" bestFit="1" customWidth="1"/>
    <col min="7686" max="7686" width="14.83203125" style="195" bestFit="1" customWidth="1"/>
    <col min="7687" max="7693" width="9.1640625" style="195"/>
    <col min="7694" max="7694" width="14.6640625" style="195" bestFit="1" customWidth="1"/>
    <col min="7695" max="7936" width="9.1640625" style="195"/>
    <col min="7937" max="7937" width="7.33203125" style="195" customWidth="1"/>
    <col min="7938" max="7938" width="119" style="195" bestFit="1" customWidth="1"/>
    <col min="7939" max="7939" width="9.6640625" style="195" bestFit="1" customWidth="1"/>
    <col min="7940" max="7940" width="9.1640625" style="195"/>
    <col min="7941" max="7941" width="11.1640625" style="195" bestFit="1" customWidth="1"/>
    <col min="7942" max="7942" width="14.83203125" style="195" bestFit="1" customWidth="1"/>
    <col min="7943" max="7949" width="9.1640625" style="195"/>
    <col min="7950" max="7950" width="14.6640625" style="195" bestFit="1" customWidth="1"/>
    <col min="7951" max="8192" width="9.1640625" style="195"/>
    <col min="8193" max="8193" width="7.33203125" style="195" customWidth="1"/>
    <col min="8194" max="8194" width="119" style="195" bestFit="1" customWidth="1"/>
    <col min="8195" max="8195" width="9.6640625" style="195" bestFit="1" customWidth="1"/>
    <col min="8196" max="8196" width="9.1640625" style="195"/>
    <col min="8197" max="8197" width="11.1640625" style="195" bestFit="1" customWidth="1"/>
    <col min="8198" max="8198" width="14.83203125" style="195" bestFit="1" customWidth="1"/>
    <col min="8199" max="8205" width="9.1640625" style="195"/>
    <col min="8206" max="8206" width="14.6640625" style="195" bestFit="1" customWidth="1"/>
    <col min="8207" max="8448" width="9.1640625" style="195"/>
    <col min="8449" max="8449" width="7.33203125" style="195" customWidth="1"/>
    <col min="8450" max="8450" width="119" style="195" bestFit="1" customWidth="1"/>
    <col min="8451" max="8451" width="9.6640625" style="195" bestFit="1" customWidth="1"/>
    <col min="8452" max="8452" width="9.1640625" style="195"/>
    <col min="8453" max="8453" width="11.1640625" style="195" bestFit="1" customWidth="1"/>
    <col min="8454" max="8454" width="14.83203125" style="195" bestFit="1" customWidth="1"/>
    <col min="8455" max="8461" width="9.1640625" style="195"/>
    <col min="8462" max="8462" width="14.6640625" style="195" bestFit="1" customWidth="1"/>
    <col min="8463" max="8704" width="9.1640625" style="195"/>
    <col min="8705" max="8705" width="7.33203125" style="195" customWidth="1"/>
    <col min="8706" max="8706" width="119" style="195" bestFit="1" customWidth="1"/>
    <col min="8707" max="8707" width="9.6640625" style="195" bestFit="1" customWidth="1"/>
    <col min="8708" max="8708" width="9.1640625" style="195"/>
    <col min="8709" max="8709" width="11.1640625" style="195" bestFit="1" customWidth="1"/>
    <col min="8710" max="8710" width="14.83203125" style="195" bestFit="1" customWidth="1"/>
    <col min="8711" max="8717" width="9.1640625" style="195"/>
    <col min="8718" max="8718" width="14.6640625" style="195" bestFit="1" customWidth="1"/>
    <col min="8719" max="8960" width="9.1640625" style="195"/>
    <col min="8961" max="8961" width="7.33203125" style="195" customWidth="1"/>
    <col min="8962" max="8962" width="119" style="195" bestFit="1" customWidth="1"/>
    <col min="8963" max="8963" width="9.6640625" style="195" bestFit="1" customWidth="1"/>
    <col min="8964" max="8964" width="9.1640625" style="195"/>
    <col min="8965" max="8965" width="11.1640625" style="195" bestFit="1" customWidth="1"/>
    <col min="8966" max="8966" width="14.83203125" style="195" bestFit="1" customWidth="1"/>
    <col min="8967" max="8973" width="9.1640625" style="195"/>
    <col min="8974" max="8974" width="14.6640625" style="195" bestFit="1" customWidth="1"/>
    <col min="8975" max="9216" width="9.1640625" style="195"/>
    <col min="9217" max="9217" width="7.33203125" style="195" customWidth="1"/>
    <col min="9218" max="9218" width="119" style="195" bestFit="1" customWidth="1"/>
    <col min="9219" max="9219" width="9.6640625" style="195" bestFit="1" customWidth="1"/>
    <col min="9220" max="9220" width="9.1640625" style="195"/>
    <col min="9221" max="9221" width="11.1640625" style="195" bestFit="1" customWidth="1"/>
    <col min="9222" max="9222" width="14.83203125" style="195" bestFit="1" customWidth="1"/>
    <col min="9223" max="9229" width="9.1640625" style="195"/>
    <col min="9230" max="9230" width="14.6640625" style="195" bestFit="1" customWidth="1"/>
    <col min="9231" max="9472" width="9.1640625" style="195"/>
    <col min="9473" max="9473" width="7.33203125" style="195" customWidth="1"/>
    <col min="9474" max="9474" width="119" style="195" bestFit="1" customWidth="1"/>
    <col min="9475" max="9475" width="9.6640625" style="195" bestFit="1" customWidth="1"/>
    <col min="9476" max="9476" width="9.1640625" style="195"/>
    <col min="9477" max="9477" width="11.1640625" style="195" bestFit="1" customWidth="1"/>
    <col min="9478" max="9478" width="14.83203125" style="195" bestFit="1" customWidth="1"/>
    <col min="9479" max="9485" width="9.1640625" style="195"/>
    <col min="9486" max="9486" width="14.6640625" style="195" bestFit="1" customWidth="1"/>
    <col min="9487" max="9728" width="9.1640625" style="195"/>
    <col min="9729" max="9729" width="7.33203125" style="195" customWidth="1"/>
    <col min="9730" max="9730" width="119" style="195" bestFit="1" customWidth="1"/>
    <col min="9731" max="9731" width="9.6640625" style="195" bestFit="1" customWidth="1"/>
    <col min="9732" max="9732" width="9.1640625" style="195"/>
    <col min="9733" max="9733" width="11.1640625" style="195" bestFit="1" customWidth="1"/>
    <col min="9734" max="9734" width="14.83203125" style="195" bestFit="1" customWidth="1"/>
    <col min="9735" max="9741" width="9.1640625" style="195"/>
    <col min="9742" max="9742" width="14.6640625" style="195" bestFit="1" customWidth="1"/>
    <col min="9743" max="9984" width="9.1640625" style="195"/>
    <col min="9985" max="9985" width="7.33203125" style="195" customWidth="1"/>
    <col min="9986" max="9986" width="119" style="195" bestFit="1" customWidth="1"/>
    <col min="9987" max="9987" width="9.6640625" style="195" bestFit="1" customWidth="1"/>
    <col min="9988" max="9988" width="9.1640625" style="195"/>
    <col min="9989" max="9989" width="11.1640625" style="195" bestFit="1" customWidth="1"/>
    <col min="9990" max="9990" width="14.83203125" style="195" bestFit="1" customWidth="1"/>
    <col min="9991" max="9997" width="9.1640625" style="195"/>
    <col min="9998" max="9998" width="14.6640625" style="195" bestFit="1" customWidth="1"/>
    <col min="9999" max="10240" width="9.1640625" style="195"/>
    <col min="10241" max="10241" width="7.33203125" style="195" customWidth="1"/>
    <col min="10242" max="10242" width="119" style="195" bestFit="1" customWidth="1"/>
    <col min="10243" max="10243" width="9.6640625" style="195" bestFit="1" customWidth="1"/>
    <col min="10244" max="10244" width="9.1640625" style="195"/>
    <col min="10245" max="10245" width="11.1640625" style="195" bestFit="1" customWidth="1"/>
    <col min="10246" max="10246" width="14.83203125" style="195" bestFit="1" customWidth="1"/>
    <col min="10247" max="10253" width="9.1640625" style="195"/>
    <col min="10254" max="10254" width="14.6640625" style="195" bestFit="1" customWidth="1"/>
    <col min="10255" max="10496" width="9.1640625" style="195"/>
    <col min="10497" max="10497" width="7.33203125" style="195" customWidth="1"/>
    <col min="10498" max="10498" width="119" style="195" bestFit="1" customWidth="1"/>
    <col min="10499" max="10499" width="9.6640625" style="195" bestFit="1" customWidth="1"/>
    <col min="10500" max="10500" width="9.1640625" style="195"/>
    <col min="10501" max="10501" width="11.1640625" style="195" bestFit="1" customWidth="1"/>
    <col min="10502" max="10502" width="14.83203125" style="195" bestFit="1" customWidth="1"/>
    <col min="10503" max="10509" width="9.1640625" style="195"/>
    <col min="10510" max="10510" width="14.6640625" style="195" bestFit="1" customWidth="1"/>
    <col min="10511" max="10752" width="9.1640625" style="195"/>
    <col min="10753" max="10753" width="7.33203125" style="195" customWidth="1"/>
    <col min="10754" max="10754" width="119" style="195" bestFit="1" customWidth="1"/>
    <col min="10755" max="10755" width="9.6640625" style="195" bestFit="1" customWidth="1"/>
    <col min="10756" max="10756" width="9.1640625" style="195"/>
    <col min="10757" max="10757" width="11.1640625" style="195" bestFit="1" customWidth="1"/>
    <col min="10758" max="10758" width="14.83203125" style="195" bestFit="1" customWidth="1"/>
    <col min="10759" max="10765" width="9.1640625" style="195"/>
    <col min="10766" max="10766" width="14.6640625" style="195" bestFit="1" customWidth="1"/>
    <col min="10767" max="11008" width="9.1640625" style="195"/>
    <col min="11009" max="11009" width="7.33203125" style="195" customWidth="1"/>
    <col min="11010" max="11010" width="119" style="195" bestFit="1" customWidth="1"/>
    <col min="11011" max="11011" width="9.6640625" style="195" bestFit="1" customWidth="1"/>
    <col min="11012" max="11012" width="9.1640625" style="195"/>
    <col min="11013" max="11013" width="11.1640625" style="195" bestFit="1" customWidth="1"/>
    <col min="11014" max="11014" width="14.83203125" style="195" bestFit="1" customWidth="1"/>
    <col min="11015" max="11021" width="9.1640625" style="195"/>
    <col min="11022" max="11022" width="14.6640625" style="195" bestFit="1" customWidth="1"/>
    <col min="11023" max="11264" width="9.1640625" style="195"/>
    <col min="11265" max="11265" width="7.33203125" style="195" customWidth="1"/>
    <col min="11266" max="11266" width="119" style="195" bestFit="1" customWidth="1"/>
    <col min="11267" max="11267" width="9.6640625" style="195" bestFit="1" customWidth="1"/>
    <col min="11268" max="11268" width="9.1640625" style="195"/>
    <col min="11269" max="11269" width="11.1640625" style="195" bestFit="1" customWidth="1"/>
    <col min="11270" max="11270" width="14.83203125" style="195" bestFit="1" customWidth="1"/>
    <col min="11271" max="11277" width="9.1640625" style="195"/>
    <col min="11278" max="11278" width="14.6640625" style="195" bestFit="1" customWidth="1"/>
    <col min="11279" max="11520" width="9.1640625" style="195"/>
    <col min="11521" max="11521" width="7.33203125" style="195" customWidth="1"/>
    <col min="11522" max="11522" width="119" style="195" bestFit="1" customWidth="1"/>
    <col min="11523" max="11523" width="9.6640625" style="195" bestFit="1" customWidth="1"/>
    <col min="11524" max="11524" width="9.1640625" style="195"/>
    <col min="11525" max="11525" width="11.1640625" style="195" bestFit="1" customWidth="1"/>
    <col min="11526" max="11526" width="14.83203125" style="195" bestFit="1" customWidth="1"/>
    <col min="11527" max="11533" width="9.1640625" style="195"/>
    <col min="11534" max="11534" width="14.6640625" style="195" bestFit="1" customWidth="1"/>
    <col min="11535" max="11776" width="9.1640625" style="195"/>
    <col min="11777" max="11777" width="7.33203125" style="195" customWidth="1"/>
    <col min="11778" max="11778" width="119" style="195" bestFit="1" customWidth="1"/>
    <col min="11779" max="11779" width="9.6640625" style="195" bestFit="1" customWidth="1"/>
    <col min="11780" max="11780" width="9.1640625" style="195"/>
    <col min="11781" max="11781" width="11.1640625" style="195" bestFit="1" customWidth="1"/>
    <col min="11782" max="11782" width="14.83203125" style="195" bestFit="1" customWidth="1"/>
    <col min="11783" max="11789" width="9.1640625" style="195"/>
    <col min="11790" max="11790" width="14.6640625" style="195" bestFit="1" customWidth="1"/>
    <col min="11791" max="12032" width="9.1640625" style="195"/>
    <col min="12033" max="12033" width="7.33203125" style="195" customWidth="1"/>
    <col min="12034" max="12034" width="119" style="195" bestFit="1" customWidth="1"/>
    <col min="12035" max="12035" width="9.6640625" style="195" bestFit="1" customWidth="1"/>
    <col min="12036" max="12036" width="9.1640625" style="195"/>
    <col min="12037" max="12037" width="11.1640625" style="195" bestFit="1" customWidth="1"/>
    <col min="12038" max="12038" width="14.83203125" style="195" bestFit="1" customWidth="1"/>
    <col min="12039" max="12045" width="9.1640625" style="195"/>
    <col min="12046" max="12046" width="14.6640625" style="195" bestFit="1" customWidth="1"/>
    <col min="12047" max="12288" width="9.1640625" style="195"/>
    <col min="12289" max="12289" width="7.33203125" style="195" customWidth="1"/>
    <col min="12290" max="12290" width="119" style="195" bestFit="1" customWidth="1"/>
    <col min="12291" max="12291" width="9.6640625" style="195" bestFit="1" customWidth="1"/>
    <col min="12292" max="12292" width="9.1640625" style="195"/>
    <col min="12293" max="12293" width="11.1640625" style="195" bestFit="1" customWidth="1"/>
    <col min="12294" max="12294" width="14.83203125" style="195" bestFit="1" customWidth="1"/>
    <col min="12295" max="12301" width="9.1640625" style="195"/>
    <col min="12302" max="12302" width="14.6640625" style="195" bestFit="1" customWidth="1"/>
    <col min="12303" max="12544" width="9.1640625" style="195"/>
    <col min="12545" max="12545" width="7.33203125" style="195" customWidth="1"/>
    <col min="12546" max="12546" width="119" style="195" bestFit="1" customWidth="1"/>
    <col min="12547" max="12547" width="9.6640625" style="195" bestFit="1" customWidth="1"/>
    <col min="12548" max="12548" width="9.1640625" style="195"/>
    <col min="12549" max="12549" width="11.1640625" style="195" bestFit="1" customWidth="1"/>
    <col min="12550" max="12550" width="14.83203125" style="195" bestFit="1" customWidth="1"/>
    <col min="12551" max="12557" width="9.1640625" style="195"/>
    <col min="12558" max="12558" width="14.6640625" style="195" bestFit="1" customWidth="1"/>
    <col min="12559" max="12800" width="9.1640625" style="195"/>
    <col min="12801" max="12801" width="7.33203125" style="195" customWidth="1"/>
    <col min="12802" max="12802" width="119" style="195" bestFit="1" customWidth="1"/>
    <col min="12803" max="12803" width="9.6640625" style="195" bestFit="1" customWidth="1"/>
    <col min="12804" max="12804" width="9.1640625" style="195"/>
    <col min="12805" max="12805" width="11.1640625" style="195" bestFit="1" customWidth="1"/>
    <col min="12806" max="12806" width="14.83203125" style="195" bestFit="1" customWidth="1"/>
    <col min="12807" max="12813" width="9.1640625" style="195"/>
    <col min="12814" max="12814" width="14.6640625" style="195" bestFit="1" customWidth="1"/>
    <col min="12815" max="13056" width="9.1640625" style="195"/>
    <col min="13057" max="13057" width="7.33203125" style="195" customWidth="1"/>
    <col min="13058" max="13058" width="119" style="195" bestFit="1" customWidth="1"/>
    <col min="13059" max="13059" width="9.6640625" style="195" bestFit="1" customWidth="1"/>
    <col min="13060" max="13060" width="9.1640625" style="195"/>
    <col min="13061" max="13061" width="11.1640625" style="195" bestFit="1" customWidth="1"/>
    <col min="13062" max="13062" width="14.83203125" style="195" bestFit="1" customWidth="1"/>
    <col min="13063" max="13069" width="9.1640625" style="195"/>
    <col min="13070" max="13070" width="14.6640625" style="195" bestFit="1" customWidth="1"/>
    <col min="13071" max="13312" width="9.1640625" style="195"/>
    <col min="13313" max="13313" width="7.33203125" style="195" customWidth="1"/>
    <col min="13314" max="13314" width="119" style="195" bestFit="1" customWidth="1"/>
    <col min="13315" max="13315" width="9.6640625" style="195" bestFit="1" customWidth="1"/>
    <col min="13316" max="13316" width="9.1640625" style="195"/>
    <col min="13317" max="13317" width="11.1640625" style="195" bestFit="1" customWidth="1"/>
    <col min="13318" max="13318" width="14.83203125" style="195" bestFit="1" customWidth="1"/>
    <col min="13319" max="13325" width="9.1640625" style="195"/>
    <col min="13326" max="13326" width="14.6640625" style="195" bestFit="1" customWidth="1"/>
    <col min="13327" max="13568" width="9.1640625" style="195"/>
    <col min="13569" max="13569" width="7.33203125" style="195" customWidth="1"/>
    <col min="13570" max="13570" width="119" style="195" bestFit="1" customWidth="1"/>
    <col min="13571" max="13571" width="9.6640625" style="195" bestFit="1" customWidth="1"/>
    <col min="13572" max="13572" width="9.1640625" style="195"/>
    <col min="13573" max="13573" width="11.1640625" style="195" bestFit="1" customWidth="1"/>
    <col min="13574" max="13574" width="14.83203125" style="195" bestFit="1" customWidth="1"/>
    <col min="13575" max="13581" width="9.1640625" style="195"/>
    <col min="13582" max="13582" width="14.6640625" style="195" bestFit="1" customWidth="1"/>
    <col min="13583" max="13824" width="9.1640625" style="195"/>
    <col min="13825" max="13825" width="7.33203125" style="195" customWidth="1"/>
    <col min="13826" max="13826" width="119" style="195" bestFit="1" customWidth="1"/>
    <col min="13827" max="13827" width="9.6640625" style="195" bestFit="1" customWidth="1"/>
    <col min="13828" max="13828" width="9.1640625" style="195"/>
    <col min="13829" max="13829" width="11.1640625" style="195" bestFit="1" customWidth="1"/>
    <col min="13830" max="13830" width="14.83203125" style="195" bestFit="1" customWidth="1"/>
    <col min="13831" max="13837" width="9.1640625" style="195"/>
    <col min="13838" max="13838" width="14.6640625" style="195" bestFit="1" customWidth="1"/>
    <col min="13839" max="14080" width="9.1640625" style="195"/>
    <col min="14081" max="14081" width="7.33203125" style="195" customWidth="1"/>
    <col min="14082" max="14082" width="119" style="195" bestFit="1" customWidth="1"/>
    <col min="14083" max="14083" width="9.6640625" style="195" bestFit="1" customWidth="1"/>
    <col min="14084" max="14084" width="9.1640625" style="195"/>
    <col min="14085" max="14085" width="11.1640625" style="195" bestFit="1" customWidth="1"/>
    <col min="14086" max="14086" width="14.83203125" style="195" bestFit="1" customWidth="1"/>
    <col min="14087" max="14093" width="9.1640625" style="195"/>
    <col min="14094" max="14094" width="14.6640625" style="195" bestFit="1" customWidth="1"/>
    <col min="14095" max="14336" width="9.1640625" style="195"/>
    <col min="14337" max="14337" width="7.33203125" style="195" customWidth="1"/>
    <col min="14338" max="14338" width="119" style="195" bestFit="1" customWidth="1"/>
    <col min="14339" max="14339" width="9.6640625" style="195" bestFit="1" customWidth="1"/>
    <col min="14340" max="14340" width="9.1640625" style="195"/>
    <col min="14341" max="14341" width="11.1640625" style="195" bestFit="1" customWidth="1"/>
    <col min="14342" max="14342" width="14.83203125" style="195" bestFit="1" customWidth="1"/>
    <col min="14343" max="14349" width="9.1640625" style="195"/>
    <col min="14350" max="14350" width="14.6640625" style="195" bestFit="1" customWidth="1"/>
    <col min="14351" max="14592" width="9.1640625" style="195"/>
    <col min="14593" max="14593" width="7.33203125" style="195" customWidth="1"/>
    <col min="14594" max="14594" width="119" style="195" bestFit="1" customWidth="1"/>
    <col min="14595" max="14595" width="9.6640625" style="195" bestFit="1" customWidth="1"/>
    <col min="14596" max="14596" width="9.1640625" style="195"/>
    <col min="14597" max="14597" width="11.1640625" style="195" bestFit="1" customWidth="1"/>
    <col min="14598" max="14598" width="14.83203125" style="195" bestFit="1" customWidth="1"/>
    <col min="14599" max="14605" width="9.1640625" style="195"/>
    <col min="14606" max="14606" width="14.6640625" style="195" bestFit="1" customWidth="1"/>
    <col min="14607" max="14848" width="9.1640625" style="195"/>
    <col min="14849" max="14849" width="7.33203125" style="195" customWidth="1"/>
    <col min="14850" max="14850" width="119" style="195" bestFit="1" customWidth="1"/>
    <col min="14851" max="14851" width="9.6640625" style="195" bestFit="1" customWidth="1"/>
    <col min="14852" max="14852" width="9.1640625" style="195"/>
    <col min="14853" max="14853" width="11.1640625" style="195" bestFit="1" customWidth="1"/>
    <col min="14854" max="14854" width="14.83203125" style="195" bestFit="1" customWidth="1"/>
    <col min="14855" max="14861" width="9.1640625" style="195"/>
    <col min="14862" max="14862" width="14.6640625" style="195" bestFit="1" customWidth="1"/>
    <col min="14863" max="15104" width="9.1640625" style="195"/>
    <col min="15105" max="15105" width="7.33203125" style="195" customWidth="1"/>
    <col min="15106" max="15106" width="119" style="195" bestFit="1" customWidth="1"/>
    <col min="15107" max="15107" width="9.6640625" style="195" bestFit="1" customWidth="1"/>
    <col min="15108" max="15108" width="9.1640625" style="195"/>
    <col min="15109" max="15109" width="11.1640625" style="195" bestFit="1" customWidth="1"/>
    <col min="15110" max="15110" width="14.83203125" style="195" bestFit="1" customWidth="1"/>
    <col min="15111" max="15117" width="9.1640625" style="195"/>
    <col min="15118" max="15118" width="14.6640625" style="195" bestFit="1" customWidth="1"/>
    <col min="15119" max="15360" width="9.1640625" style="195"/>
    <col min="15361" max="15361" width="7.33203125" style="195" customWidth="1"/>
    <col min="15362" max="15362" width="119" style="195" bestFit="1" customWidth="1"/>
    <col min="15363" max="15363" width="9.6640625" style="195" bestFit="1" customWidth="1"/>
    <col min="15364" max="15364" width="9.1640625" style="195"/>
    <col min="15365" max="15365" width="11.1640625" style="195" bestFit="1" customWidth="1"/>
    <col min="15366" max="15366" width="14.83203125" style="195" bestFit="1" customWidth="1"/>
    <col min="15367" max="15373" width="9.1640625" style="195"/>
    <col min="15374" max="15374" width="14.6640625" style="195" bestFit="1" customWidth="1"/>
    <col min="15375" max="15616" width="9.1640625" style="195"/>
    <col min="15617" max="15617" width="7.33203125" style="195" customWidth="1"/>
    <col min="15618" max="15618" width="119" style="195" bestFit="1" customWidth="1"/>
    <col min="15619" max="15619" width="9.6640625" style="195" bestFit="1" customWidth="1"/>
    <col min="15620" max="15620" width="9.1640625" style="195"/>
    <col min="15621" max="15621" width="11.1640625" style="195" bestFit="1" customWidth="1"/>
    <col min="15622" max="15622" width="14.83203125" style="195" bestFit="1" customWidth="1"/>
    <col min="15623" max="15629" width="9.1640625" style="195"/>
    <col min="15630" max="15630" width="14.6640625" style="195" bestFit="1" customWidth="1"/>
    <col min="15631" max="15872" width="9.1640625" style="195"/>
    <col min="15873" max="15873" width="7.33203125" style="195" customWidth="1"/>
    <col min="15874" max="15874" width="119" style="195" bestFit="1" customWidth="1"/>
    <col min="15875" max="15875" width="9.6640625" style="195" bestFit="1" customWidth="1"/>
    <col min="15876" max="15876" width="9.1640625" style="195"/>
    <col min="15877" max="15877" width="11.1640625" style="195" bestFit="1" customWidth="1"/>
    <col min="15878" max="15878" width="14.83203125" style="195" bestFit="1" customWidth="1"/>
    <col min="15879" max="15885" width="9.1640625" style="195"/>
    <col min="15886" max="15886" width="14.6640625" style="195" bestFit="1" customWidth="1"/>
    <col min="15887" max="16128" width="9.1640625" style="195"/>
    <col min="16129" max="16129" width="7.33203125" style="195" customWidth="1"/>
    <col min="16130" max="16130" width="119" style="195" bestFit="1" customWidth="1"/>
    <col min="16131" max="16131" width="9.6640625" style="195" bestFit="1" customWidth="1"/>
    <col min="16132" max="16132" width="9.1640625" style="195"/>
    <col min="16133" max="16133" width="11.1640625" style="195" bestFit="1" customWidth="1"/>
    <col min="16134" max="16134" width="14.83203125" style="195" bestFit="1" customWidth="1"/>
    <col min="16135" max="16141" width="9.1640625" style="195"/>
    <col min="16142" max="16142" width="14.6640625" style="195" bestFit="1" customWidth="1"/>
    <col min="16143" max="16384" width="9.1640625" style="195"/>
  </cols>
  <sheetData>
    <row r="1" spans="1:6" ht="13.5" thickBot="1"/>
    <row r="2" spans="1:6" ht="21" thickBot="1">
      <c r="A2" s="197" t="s">
        <v>744</v>
      </c>
      <c r="B2" s="198"/>
      <c r="C2" s="199"/>
      <c r="D2" s="199"/>
      <c r="E2" s="200"/>
      <c r="F2" s="201"/>
    </row>
    <row r="3" spans="1:6" ht="13.5" thickBot="1">
      <c r="A3" s="202" t="s">
        <v>745</v>
      </c>
      <c r="B3" s="203" t="s">
        <v>746</v>
      </c>
      <c r="C3" s="204" t="s">
        <v>747</v>
      </c>
      <c r="D3" s="205" t="s">
        <v>748</v>
      </c>
      <c r="E3" s="206" t="s">
        <v>749</v>
      </c>
      <c r="F3" s="207" t="s">
        <v>750</v>
      </c>
    </row>
    <row r="4" spans="1:6">
      <c r="A4" s="208" t="s">
        <v>751</v>
      </c>
      <c r="B4" s="209" t="s">
        <v>752</v>
      </c>
    </row>
    <row r="5" spans="1:6">
      <c r="A5" s="194">
        <v>1</v>
      </c>
      <c r="B5" s="195" t="s">
        <v>753</v>
      </c>
      <c r="C5" s="195" t="s">
        <v>754</v>
      </c>
      <c r="D5" s="195">
        <v>1</v>
      </c>
      <c r="E5" s="196">
        <v>0</v>
      </c>
      <c r="F5" s="196">
        <f t="shared" ref="F5:F16" si="0">D5*E5</f>
        <v>0</v>
      </c>
    </row>
    <row r="6" spans="1:6">
      <c r="A6" s="194">
        <v>2</v>
      </c>
      <c r="B6" s="195" t="s">
        <v>755</v>
      </c>
      <c r="C6" s="195" t="s">
        <v>754</v>
      </c>
      <c r="D6" s="195">
        <v>1</v>
      </c>
      <c r="E6" s="196">
        <v>0</v>
      </c>
      <c r="F6" s="196">
        <f t="shared" si="0"/>
        <v>0</v>
      </c>
    </row>
    <row r="7" spans="1:6">
      <c r="A7" s="194">
        <v>3</v>
      </c>
      <c r="B7" s="195" t="s">
        <v>756</v>
      </c>
      <c r="C7" s="195" t="s">
        <v>754</v>
      </c>
      <c r="D7" s="195">
        <v>1</v>
      </c>
      <c r="E7" s="196">
        <v>0</v>
      </c>
      <c r="F7" s="196">
        <f t="shared" si="0"/>
        <v>0</v>
      </c>
    </row>
    <row r="8" spans="1:6">
      <c r="A8" s="194">
        <v>4</v>
      </c>
      <c r="B8" s="195" t="s">
        <v>757</v>
      </c>
      <c r="C8" s="195" t="s">
        <v>754</v>
      </c>
      <c r="D8" s="195">
        <v>1</v>
      </c>
      <c r="E8" s="196">
        <v>0</v>
      </c>
      <c r="F8" s="196">
        <f t="shared" si="0"/>
        <v>0</v>
      </c>
    </row>
    <row r="9" spans="1:6">
      <c r="A9" s="194">
        <v>5</v>
      </c>
      <c r="B9" s="195" t="s">
        <v>758</v>
      </c>
      <c r="C9" s="195" t="s">
        <v>373</v>
      </c>
      <c r="D9" s="195">
        <v>10</v>
      </c>
      <c r="E9" s="196">
        <v>0</v>
      </c>
      <c r="F9" s="196">
        <f t="shared" si="0"/>
        <v>0</v>
      </c>
    </row>
    <row r="10" spans="1:6">
      <c r="A10" s="194">
        <v>6</v>
      </c>
      <c r="B10" s="195" t="s">
        <v>759</v>
      </c>
      <c r="C10" s="195" t="s">
        <v>373</v>
      </c>
      <c r="D10" s="195">
        <v>6</v>
      </c>
      <c r="E10" s="196">
        <v>0</v>
      </c>
      <c r="F10" s="196">
        <f t="shared" si="0"/>
        <v>0</v>
      </c>
    </row>
    <row r="11" spans="1:6">
      <c r="A11" s="194">
        <v>7</v>
      </c>
      <c r="B11" s="195" t="s">
        <v>760</v>
      </c>
      <c r="C11" s="195" t="s">
        <v>373</v>
      </c>
      <c r="D11" s="195">
        <v>6</v>
      </c>
      <c r="E11" s="196">
        <v>0</v>
      </c>
      <c r="F11" s="196">
        <f t="shared" si="0"/>
        <v>0</v>
      </c>
    </row>
    <row r="12" spans="1:6">
      <c r="A12" s="194">
        <v>8</v>
      </c>
      <c r="B12" s="195" t="s">
        <v>761</v>
      </c>
      <c r="C12" s="195" t="s">
        <v>754</v>
      </c>
      <c r="D12" s="195">
        <v>6</v>
      </c>
      <c r="E12" s="196">
        <v>0</v>
      </c>
      <c r="F12" s="196">
        <f t="shared" si="0"/>
        <v>0</v>
      </c>
    </row>
    <row r="13" spans="1:6">
      <c r="A13" s="194">
        <v>9</v>
      </c>
      <c r="B13" s="210" t="s">
        <v>762</v>
      </c>
      <c r="C13" s="195" t="s">
        <v>155</v>
      </c>
      <c r="D13" s="195">
        <v>0.3</v>
      </c>
      <c r="E13" s="196">
        <v>0</v>
      </c>
      <c r="F13" s="196">
        <f t="shared" si="0"/>
        <v>0</v>
      </c>
    </row>
    <row r="14" spans="1:6">
      <c r="A14" s="194">
        <v>10</v>
      </c>
      <c r="B14" s="195" t="s">
        <v>763</v>
      </c>
      <c r="C14" s="195" t="s">
        <v>373</v>
      </c>
      <c r="D14" s="195">
        <v>4</v>
      </c>
      <c r="E14" s="196">
        <v>0</v>
      </c>
      <c r="F14" s="196">
        <f t="shared" si="0"/>
        <v>0</v>
      </c>
    </row>
    <row r="15" spans="1:6">
      <c r="A15" s="194">
        <v>11</v>
      </c>
      <c r="B15" s="210" t="s">
        <v>764</v>
      </c>
      <c r="C15" s="195" t="s">
        <v>754</v>
      </c>
      <c r="D15" s="195">
        <v>0</v>
      </c>
      <c r="E15" s="196">
        <v>0</v>
      </c>
      <c r="F15" s="196">
        <f t="shared" si="0"/>
        <v>0</v>
      </c>
    </row>
    <row r="16" spans="1:6">
      <c r="A16" s="194">
        <v>12</v>
      </c>
      <c r="B16" s="195" t="s">
        <v>765</v>
      </c>
      <c r="C16" s="195" t="s">
        <v>754</v>
      </c>
      <c r="D16" s="195">
        <v>1</v>
      </c>
      <c r="E16" s="196">
        <v>0</v>
      </c>
      <c r="F16" s="196">
        <f t="shared" si="0"/>
        <v>0</v>
      </c>
    </row>
    <row r="18" spans="1:6">
      <c r="A18" s="208" t="s">
        <v>766</v>
      </c>
      <c r="B18" s="209" t="s">
        <v>767</v>
      </c>
    </row>
    <row r="19" spans="1:6">
      <c r="A19" s="194">
        <v>13</v>
      </c>
      <c r="B19" s="195" t="s">
        <v>768</v>
      </c>
      <c r="C19" s="195" t="s">
        <v>373</v>
      </c>
      <c r="D19" s="195">
        <v>1.5</v>
      </c>
      <c r="E19" s="196">
        <v>0</v>
      </c>
      <c r="F19" s="196">
        <f>D19*E19</f>
        <v>0</v>
      </c>
    </row>
    <row r="20" spans="1:6">
      <c r="A20" s="194">
        <v>14</v>
      </c>
      <c r="B20" s="195" t="s">
        <v>769</v>
      </c>
      <c r="C20" s="195" t="s">
        <v>373</v>
      </c>
      <c r="D20" s="195">
        <v>15</v>
      </c>
      <c r="E20" s="196">
        <v>0</v>
      </c>
      <c r="F20" s="196">
        <f>D20*E20</f>
        <v>0</v>
      </c>
    </row>
    <row r="21" spans="1:6">
      <c r="A21" s="194">
        <v>15</v>
      </c>
      <c r="B21" s="195" t="s">
        <v>770</v>
      </c>
      <c r="C21" s="195" t="s">
        <v>373</v>
      </c>
      <c r="D21" s="195">
        <v>8</v>
      </c>
      <c r="E21" s="196">
        <v>0</v>
      </c>
      <c r="F21" s="196">
        <f>D21*E21</f>
        <v>0</v>
      </c>
    </row>
    <row r="23" spans="1:6">
      <c r="A23" s="208" t="s">
        <v>771</v>
      </c>
      <c r="B23" s="209" t="s">
        <v>772</v>
      </c>
    </row>
    <row r="24" spans="1:6">
      <c r="A24" s="194">
        <v>16</v>
      </c>
      <c r="B24" s="195" t="s">
        <v>773</v>
      </c>
      <c r="C24" s="195" t="s">
        <v>373</v>
      </c>
      <c r="D24" s="195">
        <v>60</v>
      </c>
      <c r="E24" s="196">
        <v>0</v>
      </c>
      <c r="F24" s="196">
        <f>D24*E24</f>
        <v>0</v>
      </c>
    </row>
    <row r="25" spans="1:6">
      <c r="A25" s="194">
        <v>17</v>
      </c>
      <c r="B25" s="195" t="s">
        <v>774</v>
      </c>
      <c r="C25" s="195" t="s">
        <v>373</v>
      </c>
      <c r="D25" s="195">
        <v>60</v>
      </c>
      <c r="E25" s="196">
        <v>0</v>
      </c>
      <c r="F25" s="196">
        <f>D25*E25</f>
        <v>0</v>
      </c>
    </row>
    <row r="27" spans="1:6">
      <c r="A27" s="208" t="s">
        <v>77</v>
      </c>
      <c r="B27" s="209" t="s">
        <v>775</v>
      </c>
    </row>
    <row r="28" spans="1:6">
      <c r="A28" s="194">
        <v>18</v>
      </c>
      <c r="B28" s="195" t="s">
        <v>776</v>
      </c>
      <c r="C28" s="195" t="s">
        <v>754</v>
      </c>
      <c r="D28" s="195">
        <v>1</v>
      </c>
      <c r="E28" s="196">
        <v>0</v>
      </c>
      <c r="F28" s="196">
        <f>D28*E28</f>
        <v>0</v>
      </c>
    </row>
    <row r="29" spans="1:6">
      <c r="A29" s="194">
        <v>19</v>
      </c>
      <c r="B29" s="195" t="s">
        <v>777</v>
      </c>
      <c r="C29" s="195" t="s">
        <v>754</v>
      </c>
      <c r="D29" s="195">
        <v>1</v>
      </c>
      <c r="E29" s="196">
        <v>0</v>
      </c>
      <c r="F29" s="196">
        <f>D29*E29</f>
        <v>0</v>
      </c>
    </row>
    <row r="30" spans="1:6">
      <c r="A30" s="194">
        <v>20</v>
      </c>
      <c r="B30" s="195" t="s">
        <v>778</v>
      </c>
      <c r="C30" s="195" t="s">
        <v>754</v>
      </c>
      <c r="D30" s="195">
        <v>1</v>
      </c>
      <c r="E30" s="196">
        <v>0</v>
      </c>
      <c r="F30" s="196">
        <f>D30*E30</f>
        <v>0</v>
      </c>
    </row>
    <row r="32" spans="1:6">
      <c r="A32" s="208" t="s">
        <v>779</v>
      </c>
      <c r="B32" s="209" t="s">
        <v>780</v>
      </c>
    </row>
    <row r="33" spans="1:7">
      <c r="A33" s="194">
        <v>21</v>
      </c>
      <c r="B33" s="195" t="s">
        <v>781</v>
      </c>
      <c r="C33" s="195" t="s">
        <v>373</v>
      </c>
      <c r="D33" s="195">
        <v>10</v>
      </c>
      <c r="E33" s="196">
        <v>0</v>
      </c>
      <c r="F33" s="196">
        <f>D33*E33</f>
        <v>0</v>
      </c>
    </row>
    <row r="34" spans="1:7">
      <c r="A34" s="194">
        <v>22</v>
      </c>
      <c r="B34" s="195" t="s">
        <v>782</v>
      </c>
      <c r="C34" s="195" t="s">
        <v>373</v>
      </c>
      <c r="D34" s="195">
        <v>20</v>
      </c>
      <c r="E34" s="196">
        <v>0</v>
      </c>
      <c r="F34" s="196">
        <f>D34*E34</f>
        <v>0</v>
      </c>
    </row>
    <row r="35" spans="1:7">
      <c r="A35" s="194">
        <v>23</v>
      </c>
      <c r="B35" s="195" t="s">
        <v>783</v>
      </c>
      <c r="C35" s="195" t="s">
        <v>373</v>
      </c>
      <c r="D35" s="195">
        <v>30</v>
      </c>
      <c r="F35" s="196">
        <f>D35*E35</f>
        <v>0</v>
      </c>
    </row>
    <row r="36" spans="1:7">
      <c r="A36" s="194">
        <v>24</v>
      </c>
      <c r="B36" s="195" t="s">
        <v>784</v>
      </c>
      <c r="C36" s="195" t="s">
        <v>155</v>
      </c>
      <c r="D36" s="195">
        <v>3</v>
      </c>
      <c r="E36" s="196">
        <v>0</v>
      </c>
      <c r="F36" s="196">
        <f>D36*E36</f>
        <v>0</v>
      </c>
    </row>
    <row r="38" spans="1:7">
      <c r="A38" s="208" t="s">
        <v>785</v>
      </c>
      <c r="B38" s="209" t="s">
        <v>786</v>
      </c>
    </row>
    <row r="39" spans="1:7">
      <c r="B39" s="211" t="s">
        <v>787</v>
      </c>
      <c r="C39" s="195" t="s">
        <v>788</v>
      </c>
      <c r="D39" s="195">
        <v>4</v>
      </c>
      <c r="E39" s="196">
        <v>0</v>
      </c>
      <c r="F39" s="196">
        <f>D39*E39</f>
        <v>0</v>
      </c>
    </row>
    <row r="40" spans="1:7">
      <c r="B40" s="195" t="s">
        <v>789</v>
      </c>
      <c r="C40" s="195" t="s">
        <v>790</v>
      </c>
      <c r="D40" s="195">
        <v>1</v>
      </c>
      <c r="E40" s="196">
        <v>0</v>
      </c>
      <c r="F40" s="196">
        <f>D40*E40</f>
        <v>0</v>
      </c>
    </row>
    <row r="42" spans="1:7">
      <c r="B42" s="209" t="s">
        <v>791</v>
      </c>
      <c r="F42" s="212">
        <f>SUM(F5:F40)</f>
        <v>0</v>
      </c>
      <c r="G42" s="209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1" workbookViewId="0">
      <selection activeCell="B25" sqref="B25"/>
    </sheetView>
  </sheetViews>
  <sheetFormatPr defaultColWidth="11.6640625" defaultRowHeight="11.25"/>
  <cols>
    <col min="1" max="1" width="11.6640625" style="259"/>
    <col min="2" max="2" width="63.1640625" style="256" customWidth="1"/>
    <col min="3" max="3" width="8.83203125" style="257" customWidth="1"/>
    <col min="4" max="4" width="9.6640625" style="257" customWidth="1"/>
    <col min="5" max="5" width="14.5" style="258" customWidth="1"/>
    <col min="6" max="6" width="22.5" style="258" customWidth="1"/>
    <col min="7" max="7" width="3.5" style="259" customWidth="1"/>
    <col min="8" max="8" width="10.6640625" style="259" customWidth="1"/>
    <col min="9" max="16384" width="11.6640625" style="259"/>
  </cols>
  <sheetData>
    <row r="1" spans="1:7" s="213" customFormat="1" ht="25.15" hidden="1" customHeight="1">
      <c r="B1" s="214" t="s">
        <v>792</v>
      </c>
      <c r="C1" s="215"/>
      <c r="D1" s="216"/>
      <c r="E1" s="216" t="s">
        <v>793</v>
      </c>
      <c r="F1" s="217" t="e">
        <f>SUM(#REF!)</f>
        <v>#REF!</v>
      </c>
    </row>
    <row r="2" spans="1:7" s="213" customFormat="1" ht="21" hidden="1" customHeight="1">
      <c r="B2" s="218"/>
      <c r="C2" s="219"/>
      <c r="E2" s="220"/>
      <c r="F2" s="221"/>
    </row>
    <row r="3" spans="1:7" s="213" customFormat="1" ht="24" hidden="1" customHeight="1">
      <c r="B3" s="222" t="s">
        <v>794</v>
      </c>
      <c r="C3" s="223" t="s">
        <v>793</v>
      </c>
      <c r="D3" s="224"/>
      <c r="E3" s="225"/>
      <c r="F3" s="226" t="e">
        <f>#REF!+F1</f>
        <v>#REF!</v>
      </c>
    </row>
    <row r="4" spans="1:7" s="213" customFormat="1" ht="18" hidden="1">
      <c r="B4" s="227" t="s">
        <v>795</v>
      </c>
      <c r="C4" s="228">
        <v>0.08</v>
      </c>
      <c r="D4" s="229"/>
      <c r="E4" s="230"/>
      <c r="F4" s="231" t="e">
        <f>ROUND(F3*C4,0)</f>
        <v>#REF!</v>
      </c>
    </row>
    <row r="5" spans="1:7" s="213" customFormat="1" ht="9" hidden="1" customHeight="1" thickBot="1">
      <c r="B5" s="232"/>
      <c r="C5" s="233"/>
      <c r="D5" s="234"/>
      <c r="E5" s="235"/>
      <c r="F5" s="236"/>
    </row>
    <row r="6" spans="1:7" s="213" customFormat="1" ht="9.75" hidden="1" customHeight="1">
      <c r="B6" s="237"/>
      <c r="C6" s="238"/>
      <c r="D6" s="238"/>
      <c r="E6" s="239"/>
      <c r="F6" s="240"/>
    </row>
    <row r="7" spans="1:7" s="213" customFormat="1" ht="24.75" hidden="1" customHeight="1">
      <c r="B7" s="241" t="s">
        <v>794</v>
      </c>
      <c r="C7" s="242" t="s">
        <v>793</v>
      </c>
      <c r="D7" s="229"/>
      <c r="E7" s="235"/>
      <c r="F7" s="243" t="e">
        <f>F3+F4</f>
        <v>#REF!</v>
      </c>
    </row>
    <row r="8" spans="1:7" s="213" customFormat="1" ht="10.5" hidden="1" customHeight="1" thickBot="1">
      <c r="B8" s="244"/>
      <c r="C8" s="233"/>
      <c r="D8" s="233"/>
      <c r="E8" s="245"/>
      <c r="F8" s="246"/>
    </row>
    <row r="9" spans="1:7" s="213" customFormat="1" ht="15" hidden="1" customHeight="1">
      <c r="B9" s="247"/>
    </row>
    <row r="10" spans="1:7" s="211" customFormat="1" ht="12.75" hidden="1">
      <c r="B10" s="248" t="s">
        <v>796</v>
      </c>
      <c r="G10" s="249"/>
    </row>
    <row r="11" spans="1:7" s="211" customFormat="1" ht="12.75">
      <c r="B11" s="248"/>
      <c r="G11" s="249"/>
    </row>
    <row r="12" spans="1:7" s="211" customFormat="1" ht="12.6" customHeight="1">
      <c r="B12" s="248"/>
      <c r="G12" s="249"/>
    </row>
    <row r="13" spans="1:7" s="213" customFormat="1" ht="15" customHeight="1">
      <c r="B13" s="247"/>
    </row>
    <row r="14" spans="1:7" s="213" customFormat="1" ht="19.149999999999999" customHeight="1">
      <c r="B14" s="250" t="s">
        <v>797</v>
      </c>
      <c r="C14" s="251"/>
      <c r="D14" s="251"/>
    </row>
    <row r="16" spans="1:7" s="213" customFormat="1" ht="12.75">
      <c r="A16" s="213">
        <v>101</v>
      </c>
      <c r="B16" s="252" t="s">
        <v>798</v>
      </c>
      <c r="C16" s="253">
        <v>9</v>
      </c>
      <c r="D16" s="254" t="s">
        <v>754</v>
      </c>
      <c r="E16" s="213">
        <v>0</v>
      </c>
      <c r="F16" s="213">
        <f>SUM(C16*E16)</f>
        <v>0</v>
      </c>
    </row>
    <row r="17" spans="1:6" s="213" customFormat="1" ht="12.75">
      <c r="B17" s="252" t="s">
        <v>799</v>
      </c>
      <c r="C17" s="253"/>
      <c r="D17" s="254"/>
    </row>
    <row r="18" spans="1:6" ht="12.75">
      <c r="A18" s="255"/>
    </row>
    <row r="19" spans="1:6" ht="12.75">
      <c r="A19" s="255"/>
    </row>
    <row r="20" spans="1:6" s="213" customFormat="1" ht="14.25">
      <c r="A20" s="213">
        <v>102</v>
      </c>
      <c r="B20" s="252" t="s">
        <v>800</v>
      </c>
      <c r="C20" s="260">
        <v>200</v>
      </c>
      <c r="D20" s="254" t="s">
        <v>801</v>
      </c>
      <c r="E20" s="213">
        <v>0</v>
      </c>
      <c r="F20" s="213">
        <f>SUM(C20*E20)</f>
        <v>0</v>
      </c>
    </row>
    <row r="21" spans="1:6" s="213" customFormat="1" ht="12.75">
      <c r="B21" s="261" t="s">
        <v>802</v>
      </c>
      <c r="C21" s="262"/>
      <c r="D21" s="262"/>
      <c r="E21" s="263"/>
    </row>
    <row r="22" spans="1:6" ht="12.75">
      <c r="A22" s="255">
        <v>103</v>
      </c>
      <c r="B22" s="261" t="s">
        <v>803</v>
      </c>
      <c r="C22" s="262">
        <v>8</v>
      </c>
      <c r="D22" s="262" t="s">
        <v>164</v>
      </c>
      <c r="E22" s="264">
        <v>0</v>
      </c>
      <c r="F22" s="264">
        <f>SUM(C22*E22)</f>
        <v>0</v>
      </c>
    </row>
    <row r="23" spans="1:6" ht="12.75">
      <c r="A23" s="255">
        <v>104</v>
      </c>
      <c r="B23" s="261" t="s">
        <v>804</v>
      </c>
      <c r="C23" s="262">
        <v>30</v>
      </c>
      <c r="D23" s="262" t="s">
        <v>155</v>
      </c>
      <c r="E23" s="264">
        <v>0</v>
      </c>
      <c r="F23" s="264">
        <f>SUM(C23*E23)</f>
        <v>0</v>
      </c>
    </row>
    <row r="24" spans="1:6" ht="12.75">
      <c r="E24" s="264"/>
      <c r="F24" s="264"/>
    </row>
    <row r="25" spans="1:6" ht="12.75">
      <c r="E25" s="264" t="s">
        <v>793</v>
      </c>
      <c r="F25" s="264">
        <f>SUM(F16:F23)</f>
        <v>0</v>
      </c>
    </row>
    <row r="26" spans="1:6" ht="12.75">
      <c r="E26" s="264"/>
      <c r="F26" s="264"/>
    </row>
  </sheetData>
  <pageMargins left="0.78740157480314965" right="0.59055118110236227" top="0.78740157480314965" bottom="0.78740157480314965" header="0.31496062992125984" footer="0.31496062992125984"/>
  <pageSetup paperSize="9" orientation="portrait" r:id="rId1"/>
  <headerFooter>
    <oddFooter>&amp;R_____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 stavby</vt:lpstr>
      <vt:lpstr>Lalak - Sanace opěrných s...</vt:lpstr>
      <vt:lpstr>Elektro</vt:lpstr>
      <vt:lpstr>úpravy terénu</vt:lpstr>
      <vt:lpstr>'Lalak - Sanace opěrných s...'!Názvy_tisku</vt:lpstr>
      <vt:lpstr>'Rekapitulace stavby'!Názvy_tisku</vt:lpstr>
      <vt:lpstr>'Lalak - Sanace opěrných s...'!Oblast_tisku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Renata Siebertova</cp:lastModifiedBy>
  <cp:lastPrinted>2017-04-25T06:09:25Z</cp:lastPrinted>
  <dcterms:created xsi:type="dcterms:W3CDTF">2017-04-25T05:46:50Z</dcterms:created>
  <dcterms:modified xsi:type="dcterms:W3CDTF">2017-05-24T11:15:48Z</dcterms:modified>
</cp:coreProperties>
</file>